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X:\Centro_Simulacion\Eva\0 SIMULACION CENTRO\"/>
    </mc:Choice>
  </mc:AlternateContent>
  <bookViews>
    <workbookView xWindow="0" yWindow="0" windowWidth="28800" windowHeight="12435" tabRatio="788" activeTab="9"/>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 name="Cursos sin fecha" sheetId="27" r:id="rId13"/>
  </sheets>
  <definedNames>
    <definedName name="_xlnm.Print_Area" localSheetId="0">Enero!$A$1:$H$14</definedName>
    <definedName name="CalendarYear">Enero!$K$2</definedName>
    <definedName name="ColumnTitleRegion1..H12.1">Enero!$B$2</definedName>
    <definedName name="ColumnTitleRegion1..H12.10">Octubre!$B$2</definedName>
    <definedName name="ColumnTitleRegion1..H12.11">Noviembre!$B$2</definedName>
    <definedName name="ColumnTitleRegion1..H12.12">Diciembre!$B$2</definedName>
    <definedName name="ColumnTitleRegion1..H12.2">Febrero!$B$2</definedName>
    <definedName name="ColumnTitleRegion1..H12.3">Marzo!$B$2</definedName>
    <definedName name="ColumnTitleRegion1..H12.4">Abril!$B$2</definedName>
    <definedName name="ColumnTitleRegion1..H12.5">Mayo!$B$2</definedName>
    <definedName name="ColumnTitleRegion1..H12.6">Junio!$B$2</definedName>
    <definedName name="ColumnTitleRegion1..H12.7">Julio!$B$2</definedName>
    <definedName name="ColumnTitleRegion1..H12.8">Agosto!$B$2</definedName>
    <definedName name="ColumnTitleRegion1..H12.9">Septiembre!$B$2</definedName>
    <definedName name="ColumnTitleRegion2..C14.1">Enero!$B$2</definedName>
    <definedName name="ColumnTitleRegion2..C14.10">Octubre!$B$2</definedName>
    <definedName name="ColumnTitleRegion2..C14.11">Noviembre!$B$2</definedName>
    <definedName name="ColumnTitleRegion2..C14.12">Diciembre!$B$2</definedName>
    <definedName name="ColumnTitleRegion2..C14.2">Febrero!$B$2</definedName>
    <definedName name="ColumnTitleRegion2..C14.3">Marzo!$B$2</definedName>
    <definedName name="ColumnTitleRegion2..C14.4">Abril!$B$2</definedName>
    <definedName name="ColumnTitleRegion2..C14.5">Mayo!$B$2</definedName>
    <definedName name="ColumnTitleRegion2..C14.6">Junio!$B$2</definedName>
    <definedName name="ColumnTitleRegion2..C14.7">Julio!$B$2</definedName>
    <definedName name="ColumnTitleRegion2..C14.8">Agosto!$B$2</definedName>
    <definedName name="ColumnTitleRegion2..C14.9">Septiembre!$B$2</definedName>
    <definedName name="DaysAndWeeks">{0,1,2,3,4,5,6} + {0;1;2;3;4;5}*7</definedName>
    <definedName name="WeekStart">Enero!$K$3</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5" i="17" l="1" a="1"/>
  <c r="B15" i="17" s="1"/>
  <c r="B3" i="17" a="1"/>
  <c r="B3" i="17" s="1"/>
  <c r="B5" i="17" a="1"/>
  <c r="G5" i="17" s="1"/>
  <c r="B1" i="16"/>
  <c r="B2" i="16"/>
  <c r="B3" i="16" a="1"/>
  <c r="G3" i="16" s="1"/>
  <c r="G2" i="16" s="1"/>
  <c r="B5" i="16" a="1"/>
  <c r="E5" i="16" s="1"/>
  <c r="B7" i="16" a="1"/>
  <c r="C7" i="16" s="1"/>
  <c r="B10" i="16" a="1"/>
  <c r="F10" i="16" s="1"/>
  <c r="B13" i="16" a="1"/>
  <c r="D13" i="16" s="1"/>
  <c r="C15" i="17" l="1"/>
  <c r="F5" i="17"/>
  <c r="E5" i="17"/>
  <c r="G3" i="17"/>
  <c r="D5" i="17"/>
  <c r="F3" i="17"/>
  <c r="H5" i="17"/>
  <c r="C5" i="17"/>
  <c r="E3" i="17"/>
  <c r="B5" i="17"/>
  <c r="D3" i="17"/>
  <c r="H3" i="17"/>
  <c r="C3" i="17"/>
  <c r="B7" i="16"/>
  <c r="D5" i="16"/>
  <c r="F3" i="16"/>
  <c r="F2" i="16" s="1"/>
  <c r="H13" i="16"/>
  <c r="C13" i="16"/>
  <c r="E10" i="16"/>
  <c r="G7" i="16"/>
  <c r="H5" i="16"/>
  <c r="C5" i="16"/>
  <c r="E3" i="16"/>
  <c r="E2" i="16" s="1"/>
  <c r="B13" i="16"/>
  <c r="D10" i="16"/>
  <c r="F7" i="16"/>
  <c r="B5" i="16"/>
  <c r="D3" i="16"/>
  <c r="D2" i="16" s="1"/>
  <c r="G13" i="16"/>
  <c r="H10" i="16"/>
  <c r="C10" i="16"/>
  <c r="E7" i="16"/>
  <c r="G5" i="16"/>
  <c r="H3" i="16"/>
  <c r="H2" i="16" s="1"/>
  <c r="C3" i="16"/>
  <c r="C2" i="16" s="1"/>
  <c r="B3" i="16"/>
  <c r="F13" i="16"/>
  <c r="B10" i="16"/>
  <c r="D7" i="16"/>
  <c r="F5" i="16"/>
  <c r="E13" i="16"/>
  <c r="G10" i="16"/>
  <c r="H7" i="16"/>
  <c r="B2" i="25"/>
  <c r="B2" i="24"/>
  <c r="B2" i="23"/>
  <c r="B2" i="22"/>
  <c r="B2" i="21"/>
  <c r="B2" i="20"/>
  <c r="B2" i="19"/>
  <c r="B2" i="18"/>
  <c r="B2" i="17"/>
  <c r="B2" i="15"/>
  <c r="B1" i="14" l="1"/>
  <c r="B13" i="25" a="1"/>
  <c r="B11" i="25" a="1"/>
  <c r="B9" i="25" a="1"/>
  <c r="B7" i="25" a="1"/>
  <c r="B5" i="25" a="1"/>
  <c r="B3" i="25" a="1"/>
  <c r="B13" i="24" a="1"/>
  <c r="B11" i="24" a="1"/>
  <c r="B9" i="24" a="1"/>
  <c r="B7" i="24" a="1"/>
  <c r="B5" i="24" a="1"/>
  <c r="B3" i="24" a="1"/>
  <c r="B13" i="23" a="1"/>
  <c r="B11" i="23" a="1"/>
  <c r="B9" i="23" a="1"/>
  <c r="B7" i="23" a="1"/>
  <c r="B5" i="23" a="1"/>
  <c r="B3" i="23" a="1"/>
  <c r="B13" i="22" a="1"/>
  <c r="B11" i="22" a="1"/>
  <c r="B9" i="22" a="1"/>
  <c r="B7" i="22" a="1"/>
  <c r="B5" i="22" a="1"/>
  <c r="B3" i="22" a="1"/>
  <c r="B13" i="21" a="1"/>
  <c r="B11" i="21" a="1"/>
  <c r="B9" i="21" a="1"/>
  <c r="B7" i="21" a="1"/>
  <c r="B5" i="21" a="1"/>
  <c r="B3" i="21" a="1"/>
  <c r="B13" i="20" a="1"/>
  <c r="B11" i="20" a="1"/>
  <c r="B9" i="20" a="1"/>
  <c r="B7" i="20" a="1"/>
  <c r="B5" i="20" a="1"/>
  <c r="B3" i="20" a="1"/>
  <c r="B14" i="19" a="1"/>
  <c r="B12" i="19" a="1"/>
  <c r="B10" i="19" a="1"/>
  <c r="B8" i="19" a="1"/>
  <c r="B5" i="19" a="1"/>
  <c r="B3" i="19" a="1"/>
  <c r="B13" i="18" a="1"/>
  <c r="B11" i="18" a="1"/>
  <c r="B9" i="18" a="1"/>
  <c r="B7" i="18" a="1"/>
  <c r="B5" i="18" a="1"/>
  <c r="B3" i="18" a="1"/>
  <c r="B13" i="17" a="1"/>
  <c r="B10" i="17" a="1"/>
  <c r="B7" i="17" a="1"/>
  <c r="B15" i="16" a="1"/>
  <c r="B13" i="15" a="1"/>
  <c r="B11" i="15" a="1"/>
  <c r="B9" i="15" a="1"/>
  <c r="B7" i="15" a="1"/>
  <c r="B5" i="15" a="1"/>
  <c r="B3" i="15" a="1"/>
  <c r="B13" i="14" a="1"/>
  <c r="B11" i="14" a="1"/>
  <c r="B9" i="14" a="1"/>
  <c r="B7" i="14" a="1"/>
  <c r="B5" i="14" a="1"/>
  <c r="B3" i="14" a="1"/>
  <c r="B1" i="15"/>
  <c r="B1" i="18"/>
  <c r="B1" i="17"/>
  <c r="B1" i="20"/>
  <c r="B1" i="19"/>
  <c r="B1" i="22"/>
  <c r="B1" i="21"/>
  <c r="B1" i="24"/>
  <c r="B1" i="23"/>
  <c r="B1" i="25"/>
  <c r="H3" i="14" l="1"/>
  <c r="G3" i="14"/>
  <c r="F3" i="14"/>
  <c r="E3" i="14"/>
  <c r="D3" i="14"/>
  <c r="C3" i="14"/>
  <c r="B3" i="14"/>
  <c r="H5" i="14"/>
  <c r="G5" i="14"/>
  <c r="F5" i="14"/>
  <c r="E5" i="14"/>
  <c r="D5" i="14"/>
  <c r="C5" i="14"/>
  <c r="B5" i="14"/>
  <c r="H7" i="14"/>
  <c r="G7" i="14"/>
  <c r="F7" i="14"/>
  <c r="E7" i="14"/>
  <c r="D7" i="14"/>
  <c r="C7" i="14"/>
  <c r="B7" i="14"/>
  <c r="H9" i="14"/>
  <c r="G9" i="14"/>
  <c r="F9" i="14"/>
  <c r="E9" i="14"/>
  <c r="D9" i="14"/>
  <c r="C9" i="14"/>
  <c r="B9" i="14"/>
  <c r="H11" i="14"/>
  <c r="G11" i="14"/>
  <c r="F11" i="14"/>
  <c r="E11" i="14"/>
  <c r="D11" i="14"/>
  <c r="C11" i="14"/>
  <c r="B11" i="14"/>
  <c r="C13" i="14"/>
  <c r="B13" i="14"/>
  <c r="H3" i="15"/>
  <c r="H2" i="15" s="1"/>
  <c r="G3" i="15"/>
  <c r="G2" i="15" s="1"/>
  <c r="F3" i="15"/>
  <c r="F2" i="15" s="1"/>
  <c r="E3" i="15"/>
  <c r="E2" i="15" s="1"/>
  <c r="D3" i="15"/>
  <c r="D2" i="15" s="1"/>
  <c r="C3" i="15"/>
  <c r="C2" i="15" s="1"/>
  <c r="B3" i="15"/>
  <c r="H5" i="15"/>
  <c r="G5" i="15"/>
  <c r="F5" i="15"/>
  <c r="E5" i="15"/>
  <c r="D5" i="15"/>
  <c r="C5" i="15"/>
  <c r="B5" i="15"/>
  <c r="H7" i="15"/>
  <c r="G7" i="15"/>
  <c r="F7" i="15"/>
  <c r="E7" i="15"/>
  <c r="D7" i="15"/>
  <c r="C7" i="15"/>
  <c r="B7" i="15"/>
  <c r="H9" i="15"/>
  <c r="G9" i="15"/>
  <c r="F9" i="15"/>
  <c r="E9" i="15"/>
  <c r="D9" i="15"/>
  <c r="C9" i="15"/>
  <c r="B9" i="15"/>
  <c r="H11" i="15"/>
  <c r="G11" i="15"/>
  <c r="F11" i="15"/>
  <c r="E11" i="15"/>
  <c r="D11" i="15"/>
  <c r="C11" i="15"/>
  <c r="B11" i="15"/>
  <c r="C13" i="15"/>
  <c r="B13" i="15"/>
  <c r="C15" i="16"/>
  <c r="B15" i="16"/>
  <c r="H2" i="17"/>
  <c r="G2" i="17"/>
  <c r="F2" i="17"/>
  <c r="E2" i="17"/>
  <c r="D2" i="17"/>
  <c r="C2" i="17"/>
  <c r="H7" i="17"/>
  <c r="G7" i="17"/>
  <c r="F7" i="17"/>
  <c r="E7" i="17"/>
  <c r="D7" i="17"/>
  <c r="C7" i="17"/>
  <c r="B7" i="17"/>
  <c r="H10" i="17"/>
  <c r="G10" i="17"/>
  <c r="F10" i="17"/>
  <c r="E10" i="17"/>
  <c r="D10" i="17"/>
  <c r="C10" i="17"/>
  <c r="B10" i="17"/>
  <c r="H13" i="17"/>
  <c r="G13" i="17"/>
  <c r="F13" i="17"/>
  <c r="E13" i="17"/>
  <c r="D13" i="17"/>
  <c r="C13" i="17"/>
  <c r="B13" i="17"/>
  <c r="H3" i="18"/>
  <c r="H2" i="18" s="1"/>
  <c r="G3" i="18"/>
  <c r="G2" i="18" s="1"/>
  <c r="F3" i="18"/>
  <c r="F2" i="18" s="1"/>
  <c r="E3" i="18"/>
  <c r="E2" i="18" s="1"/>
  <c r="D3" i="18"/>
  <c r="D2" i="18" s="1"/>
  <c r="C3" i="18"/>
  <c r="C2" i="18" s="1"/>
  <c r="B3" i="18"/>
  <c r="H5" i="18"/>
  <c r="G5" i="18"/>
  <c r="F5" i="18"/>
  <c r="E5" i="18"/>
  <c r="D5" i="18"/>
  <c r="C5" i="18"/>
  <c r="B5" i="18"/>
  <c r="H7" i="18"/>
  <c r="G7" i="18"/>
  <c r="F7" i="18"/>
  <c r="E7" i="18"/>
  <c r="D7" i="18"/>
  <c r="C7" i="18"/>
  <c r="B7" i="18"/>
  <c r="H9" i="18"/>
  <c r="G9" i="18"/>
  <c r="F9" i="18"/>
  <c r="E9" i="18"/>
  <c r="D9" i="18"/>
  <c r="C9" i="18"/>
  <c r="B9" i="18"/>
  <c r="H11" i="18"/>
  <c r="G11" i="18"/>
  <c r="F11" i="18"/>
  <c r="E11" i="18"/>
  <c r="D11" i="18"/>
  <c r="C11" i="18"/>
  <c r="B11" i="18"/>
  <c r="C13" i="18"/>
  <c r="B13" i="18"/>
  <c r="H3" i="19"/>
  <c r="H2" i="19" s="1"/>
  <c r="G3" i="19"/>
  <c r="G2" i="19" s="1"/>
  <c r="F3" i="19"/>
  <c r="F2" i="19" s="1"/>
  <c r="E3" i="19"/>
  <c r="E2" i="19" s="1"/>
  <c r="D3" i="19"/>
  <c r="D2" i="19" s="1"/>
  <c r="C3" i="19"/>
  <c r="C2" i="19" s="1"/>
  <c r="B3" i="19"/>
  <c r="H5" i="19"/>
  <c r="G5" i="19"/>
  <c r="F5" i="19"/>
  <c r="E5" i="19"/>
  <c r="D5" i="19"/>
  <c r="C5" i="19"/>
  <c r="B5" i="19"/>
  <c r="H8" i="19"/>
  <c r="G8" i="19"/>
  <c r="F8" i="19"/>
  <c r="E8" i="19"/>
  <c r="D8" i="19"/>
  <c r="C8" i="19"/>
  <c r="B8" i="19"/>
  <c r="H10" i="19"/>
  <c r="G10" i="19"/>
  <c r="F10" i="19"/>
  <c r="E10" i="19"/>
  <c r="D10" i="19"/>
  <c r="C10" i="19"/>
  <c r="B10" i="19"/>
  <c r="H12" i="19"/>
  <c r="G12" i="19"/>
  <c r="F12" i="19"/>
  <c r="E12" i="19"/>
  <c r="D12" i="19"/>
  <c r="C12" i="19"/>
  <c r="B12" i="19"/>
  <c r="C14" i="19"/>
  <c r="B14" i="19"/>
  <c r="H3" i="20"/>
  <c r="H2" i="20" s="1"/>
  <c r="G3" i="20"/>
  <c r="G2" i="20" s="1"/>
  <c r="F3" i="20"/>
  <c r="F2" i="20" s="1"/>
  <c r="E3" i="20"/>
  <c r="E2" i="20" s="1"/>
  <c r="D3" i="20"/>
  <c r="D2" i="20" s="1"/>
  <c r="C3" i="20"/>
  <c r="C2" i="20" s="1"/>
  <c r="B3" i="20"/>
  <c r="H5" i="20"/>
  <c r="G5" i="20"/>
  <c r="F5" i="20"/>
  <c r="E5" i="20"/>
  <c r="D5" i="20"/>
  <c r="C5" i="20"/>
  <c r="B5" i="20"/>
  <c r="H7" i="20"/>
  <c r="G7" i="20"/>
  <c r="F7" i="20"/>
  <c r="E7" i="20"/>
  <c r="D7" i="20"/>
  <c r="C7" i="20"/>
  <c r="B7" i="20"/>
  <c r="H9" i="20"/>
  <c r="G9" i="20"/>
  <c r="F9" i="20"/>
  <c r="E9" i="20"/>
  <c r="D9" i="20"/>
  <c r="C9" i="20"/>
  <c r="B9" i="20"/>
  <c r="H11" i="20"/>
  <c r="G11" i="20"/>
  <c r="F11" i="20"/>
  <c r="E11" i="20"/>
  <c r="D11" i="20"/>
  <c r="C11" i="20"/>
  <c r="B11" i="20"/>
  <c r="C13" i="20"/>
  <c r="B13" i="20"/>
  <c r="H3" i="21"/>
  <c r="H2" i="21" s="1"/>
  <c r="G3" i="21"/>
  <c r="G2" i="21" s="1"/>
  <c r="F3" i="21"/>
  <c r="F2" i="21" s="1"/>
  <c r="E3" i="21"/>
  <c r="E2" i="21" s="1"/>
  <c r="D3" i="21"/>
  <c r="D2" i="21" s="1"/>
  <c r="C3" i="21"/>
  <c r="C2" i="21" s="1"/>
  <c r="B3" i="21"/>
  <c r="H5" i="21"/>
  <c r="G5" i="21"/>
  <c r="F5" i="21"/>
  <c r="E5" i="21"/>
  <c r="D5" i="21"/>
  <c r="C5" i="21"/>
  <c r="B5" i="21"/>
  <c r="H7" i="21"/>
  <c r="G7" i="21"/>
  <c r="F7" i="21"/>
  <c r="E7" i="21"/>
  <c r="D7" i="21"/>
  <c r="C7" i="21"/>
  <c r="B7" i="21"/>
  <c r="H9" i="21"/>
  <c r="G9" i="21"/>
  <c r="F9" i="21"/>
  <c r="E9" i="21"/>
  <c r="D9" i="21"/>
  <c r="C9" i="21"/>
  <c r="B9" i="21"/>
  <c r="H11" i="21"/>
  <c r="G11" i="21"/>
  <c r="F11" i="21"/>
  <c r="E11" i="21"/>
  <c r="D11" i="21"/>
  <c r="C11" i="21"/>
  <c r="B11" i="21"/>
  <c r="C13" i="21"/>
  <c r="B13" i="21"/>
  <c r="H3" i="22"/>
  <c r="H2" i="22" s="1"/>
  <c r="G3" i="22"/>
  <c r="G2" i="22" s="1"/>
  <c r="F3" i="22"/>
  <c r="F2" i="22" s="1"/>
  <c r="E3" i="22"/>
  <c r="E2" i="22" s="1"/>
  <c r="D3" i="22"/>
  <c r="D2" i="22" s="1"/>
  <c r="C3" i="22"/>
  <c r="C2" i="22" s="1"/>
  <c r="B3" i="22"/>
  <c r="H5" i="22"/>
  <c r="G5" i="22"/>
  <c r="F5" i="22"/>
  <c r="E5" i="22"/>
  <c r="D5" i="22"/>
  <c r="C5" i="22"/>
  <c r="B5" i="22"/>
  <c r="H7" i="22"/>
  <c r="G7" i="22"/>
  <c r="F7" i="22"/>
  <c r="E7" i="22"/>
  <c r="D7" i="22"/>
  <c r="C7" i="22"/>
  <c r="B7" i="22"/>
  <c r="H9" i="22"/>
  <c r="G9" i="22"/>
  <c r="F9" i="22"/>
  <c r="E9" i="22"/>
  <c r="D9" i="22"/>
  <c r="C9" i="22"/>
  <c r="B9" i="22"/>
  <c r="H11" i="22"/>
  <c r="G11" i="22"/>
  <c r="F11" i="22"/>
  <c r="E11" i="22"/>
  <c r="D11" i="22"/>
  <c r="C11" i="22"/>
  <c r="B11" i="22"/>
  <c r="C13" i="22"/>
  <c r="B13" i="22"/>
  <c r="H3" i="23"/>
  <c r="H2" i="23" s="1"/>
  <c r="G3" i="23"/>
  <c r="G2" i="23" s="1"/>
  <c r="F3" i="23"/>
  <c r="F2" i="23" s="1"/>
  <c r="E3" i="23"/>
  <c r="E2" i="23" s="1"/>
  <c r="D3" i="23"/>
  <c r="D2" i="23" s="1"/>
  <c r="C3" i="23"/>
  <c r="C2" i="23" s="1"/>
  <c r="B3" i="23"/>
  <c r="H5" i="23"/>
  <c r="G5" i="23"/>
  <c r="F5" i="23"/>
  <c r="E5" i="23"/>
  <c r="D5" i="23"/>
  <c r="C5" i="23"/>
  <c r="B5" i="23"/>
  <c r="H7" i="23"/>
  <c r="G7" i="23"/>
  <c r="F7" i="23"/>
  <c r="E7" i="23"/>
  <c r="D7" i="23"/>
  <c r="C7" i="23"/>
  <c r="B7" i="23"/>
  <c r="H9" i="23"/>
  <c r="G9" i="23"/>
  <c r="F9" i="23"/>
  <c r="E9" i="23"/>
  <c r="D9" i="23"/>
  <c r="C9" i="23"/>
  <c r="B9" i="23"/>
  <c r="H11" i="23"/>
  <c r="G11" i="23"/>
  <c r="F11" i="23"/>
  <c r="E11" i="23"/>
  <c r="D11" i="23"/>
  <c r="C11" i="23"/>
  <c r="B11" i="23"/>
  <c r="C13" i="23"/>
  <c r="B13" i="23"/>
  <c r="H3" i="24"/>
  <c r="H2" i="24" s="1"/>
  <c r="G3" i="24"/>
  <c r="G2" i="24" s="1"/>
  <c r="F3" i="24"/>
  <c r="F2" i="24" s="1"/>
  <c r="E3" i="24"/>
  <c r="E2" i="24" s="1"/>
  <c r="D3" i="24"/>
  <c r="D2" i="24" s="1"/>
  <c r="C3" i="24"/>
  <c r="C2" i="24" s="1"/>
  <c r="B3" i="24"/>
  <c r="H5" i="24"/>
  <c r="G5" i="24"/>
  <c r="F5" i="24"/>
  <c r="E5" i="24"/>
  <c r="D5" i="24"/>
  <c r="C5" i="24"/>
  <c r="B5" i="24"/>
  <c r="H7" i="24"/>
  <c r="G7" i="24"/>
  <c r="F7" i="24"/>
  <c r="E7" i="24"/>
  <c r="D7" i="24"/>
  <c r="C7" i="24"/>
  <c r="B7" i="24"/>
  <c r="H9" i="24"/>
  <c r="G9" i="24"/>
  <c r="F9" i="24"/>
  <c r="E9" i="24"/>
  <c r="D9" i="24"/>
  <c r="C9" i="24"/>
  <c r="B9" i="24"/>
  <c r="H11" i="24"/>
  <c r="G11" i="24"/>
  <c r="F11" i="24"/>
  <c r="E11" i="24"/>
  <c r="D11" i="24"/>
  <c r="C11" i="24"/>
  <c r="B11" i="24"/>
  <c r="C13" i="24"/>
  <c r="B13" i="24"/>
  <c r="H3" i="25"/>
  <c r="H2" i="25" s="1"/>
  <c r="G3" i="25"/>
  <c r="G2" i="25" s="1"/>
  <c r="F3" i="25"/>
  <c r="F2" i="25" s="1"/>
  <c r="E3" i="25"/>
  <c r="E2" i="25" s="1"/>
  <c r="D3" i="25"/>
  <c r="D2" i="25" s="1"/>
  <c r="C3" i="25"/>
  <c r="C2" i="25" s="1"/>
  <c r="B3" i="25"/>
  <c r="H5" i="25"/>
  <c r="G5" i="25"/>
  <c r="F5" i="25"/>
  <c r="E5" i="25"/>
  <c r="D5" i="25"/>
  <c r="C5" i="25"/>
  <c r="B5" i="25"/>
  <c r="H7" i="25"/>
  <c r="G7" i="25"/>
  <c r="F7" i="25"/>
  <c r="E7" i="25"/>
  <c r="D7" i="25"/>
  <c r="C7" i="25"/>
  <c r="B7" i="25"/>
  <c r="H9" i="25"/>
  <c r="G9" i="25"/>
  <c r="F9" i="25"/>
  <c r="E9" i="25"/>
  <c r="D9" i="25"/>
  <c r="C9" i="25"/>
  <c r="B9" i="25"/>
  <c r="H11" i="25"/>
  <c r="G11" i="25"/>
  <c r="F11" i="25"/>
  <c r="E11" i="25"/>
  <c r="D11" i="25"/>
  <c r="C11" i="25"/>
  <c r="B11" i="25"/>
  <c r="C13" i="25"/>
  <c r="B13" i="25"/>
  <c r="B2" i="14"/>
  <c r="G2" i="14" l="1"/>
  <c r="E2" i="14"/>
  <c r="C2" i="14"/>
  <c r="H2" i="14"/>
  <c r="F2" i="14"/>
  <c r="D2" i="14"/>
</calcChain>
</file>

<file path=xl/sharedStrings.xml><?xml version="1.0" encoding="utf-8"?>
<sst xmlns="http://schemas.openxmlformats.org/spreadsheetml/2006/main" count="228" uniqueCount="135">
  <si>
    <t>NOTAS</t>
  </si>
  <si>
    <t>CONFIGURACIÓN DEL CALENDARIO</t>
  </si>
  <si>
    <t>AÑO</t>
  </si>
  <si>
    <t>INICIO DE LA SEMANA</t>
  </si>
  <si>
    <t>LUNES</t>
  </si>
  <si>
    <t>Juan Luis Antón Pacheco (UCM)</t>
  </si>
  <si>
    <t xml:space="preserve">
</t>
  </si>
  <si>
    <t>Olga Ordóñez (RCP básica)</t>
  </si>
  <si>
    <t>Taller FINE (Dos días pero aún no hay fecha) López Maestro</t>
  </si>
  <si>
    <t>José Cortina (Curso Cirugía mínimamente invasiva)</t>
  </si>
  <si>
    <t>José Carlos Meneses (Tactical emergency casualty)</t>
  </si>
  <si>
    <t>Maite Moral (sin fecha, Rcp neonatal residentes R2 CAM)</t>
  </si>
  <si>
    <t>Bustos Lozano (sin fecha curso asistencia respiratoria neonatal)</t>
  </si>
  <si>
    <t>Maite Moral (sin fecha, Taller Neo curso solidario)</t>
  </si>
  <si>
    <t>Victoria Ramos (Sin fecha, Taller monitorización de gasto cardiaco)</t>
  </si>
  <si>
    <t>Victoria Ramos (Curso ecografía paciente crítico)</t>
  </si>
  <si>
    <t>ESTADO</t>
  </si>
  <si>
    <t>FINANCIACIÓN</t>
  </si>
  <si>
    <t>CURSO</t>
  </si>
  <si>
    <t>SERVICIO</t>
  </si>
  <si>
    <t>COORDINADOR</t>
  </si>
  <si>
    <t>Pdte. Fecha</t>
  </si>
  <si>
    <t>?</t>
  </si>
  <si>
    <t>RCP  neonatal residentes R2 CAM</t>
  </si>
  <si>
    <t>Neonatología</t>
  </si>
  <si>
    <t>Maite Moral</t>
  </si>
  <si>
    <t>CODIGO</t>
  </si>
  <si>
    <t>N/F</t>
  </si>
  <si>
    <t>Taller FINE</t>
  </si>
  <si>
    <t>López Maestro</t>
  </si>
  <si>
    <t>Curso para cuidadores de ELA</t>
  </si>
  <si>
    <t>Neumología</t>
  </si>
  <si>
    <t>Javier Sayas</t>
  </si>
  <si>
    <t>Medidas de protección de los profesionales ….</t>
  </si>
  <si>
    <t>Prevención riesgos laborales</t>
  </si>
  <si>
    <t>Carmen Muñoz</t>
  </si>
  <si>
    <t>Taller monitorización hemodinámica para enfermería</t>
  </si>
  <si>
    <t>Pediatría</t>
  </si>
  <si>
    <t>Victoria Ramos</t>
  </si>
  <si>
    <t>Obstetricia/Gine</t>
  </si>
  <si>
    <t>Alberto Galindo</t>
  </si>
  <si>
    <t>Aprendizaje teórico y práctico de atención al parto extrahospitalario</t>
  </si>
  <si>
    <t>Curso sobre habilidades obstétricas, dirigido a residentes</t>
  </si>
  <si>
    <t>Curso teórico práctico de histeroscopia</t>
  </si>
  <si>
    <t>Sesiones de habilidades básicas obstétricas y ginecológicas</t>
  </si>
  <si>
    <t>Hospital</t>
  </si>
  <si>
    <t xml:space="preserve">Financiados </t>
  </si>
  <si>
    <t>UCM</t>
  </si>
  <si>
    <t xml:space="preserve"> Jose Carlos Meneses (Manejo de heridos en incidentes intencionados)</t>
  </si>
  <si>
    <t>Laura Forcén (Distocia de hombros) de 15 a 18h</t>
  </si>
  <si>
    <t>Mario Chico (atención al trauma)</t>
  </si>
  <si>
    <r>
      <t xml:space="preserve">Olga Ordóñez Rcp básica </t>
    </r>
    <r>
      <rPr>
        <sz val="11"/>
        <color rgb="FF00B050"/>
        <rFont val="Sylfaen"/>
        <family val="1"/>
        <scheme val="minor"/>
      </rPr>
      <t>/Mario Chico (atención al trauma)</t>
    </r>
  </si>
  <si>
    <t>María Isabel Real (jornada simulación, por determinar día en esta semana, una mañana)</t>
  </si>
  <si>
    <t>Eduardo López (Taller Rcp pediatría)</t>
  </si>
  <si>
    <t>Miguel A. Granados (Taller eco con simulador Vimedix)</t>
  </si>
  <si>
    <t>Maribel Real (Jornadas de simulación)</t>
  </si>
  <si>
    <t>Miguel A. Granados (Taller eco con simulador Vimedix) / Olga Ordóñez (Rcp Avanzada) / Mario Chico (atención al trauma)</t>
  </si>
  <si>
    <t xml:space="preserve"> Mario Chico (atención al trauma)</t>
  </si>
  <si>
    <r>
      <t xml:space="preserve">Eduardo López </t>
    </r>
    <r>
      <rPr>
        <sz val="11"/>
        <color rgb="FF00B050"/>
        <rFont val="Sylfaen"/>
        <family val="1"/>
        <scheme val="minor"/>
      </rPr>
      <t>(</t>
    </r>
    <r>
      <rPr>
        <sz val="11"/>
        <color rgb="FF00B050"/>
        <rFont val="Sylfaen"/>
        <family val="2"/>
        <scheme val="minor"/>
      </rPr>
      <t>Taller simulación Rcp)</t>
    </r>
  </si>
  <si>
    <t>Eduardo López (Taller simulación Rcp)</t>
  </si>
  <si>
    <t>Miguel A. Granados (Taller eco con simulador Vimedix) / Mario Chico (atención al trauma)</t>
  </si>
  <si>
    <t>Victoria Ramos (Curso eco del paciente crítico)</t>
  </si>
  <si>
    <t>Pdte.fecha en dic.2020</t>
  </si>
  <si>
    <t>Talleres Neo Curso solidario</t>
  </si>
  <si>
    <t>Pdte.fecha en mayo 2020</t>
  </si>
  <si>
    <t>Taller monitorización de gasto cardiaco con monitor MostCare</t>
  </si>
  <si>
    <r>
      <rPr>
        <sz val="11"/>
        <color rgb="FF0070C0"/>
        <rFont val="Sylfaen"/>
        <family val="1"/>
        <scheme val="minor"/>
      </rPr>
      <t>Juan Luis Antón Pacheco (UCM)</t>
    </r>
    <r>
      <rPr>
        <sz val="11"/>
        <color rgb="FF00B050"/>
        <rFont val="Sylfaen"/>
        <family val="1"/>
        <scheme val="minor"/>
      </rPr>
      <t>/ Olga Ordóñez Rcp básica /Mario Chico (Atención al trauma)</t>
    </r>
  </si>
  <si>
    <r>
      <rPr>
        <sz val="11"/>
        <color rgb="FF0070C0"/>
        <rFont val="Sylfaen"/>
        <family val="1"/>
        <scheme val="minor"/>
      </rPr>
      <t>Juan Luis Antón Pacheco (UCM)</t>
    </r>
    <r>
      <rPr>
        <sz val="11"/>
        <color rgb="FF00B050"/>
        <rFont val="Sylfaen"/>
        <family val="1"/>
        <scheme val="minor"/>
      </rPr>
      <t>/ Miguel A. Granados (Taller eco con simulador Vimedix)</t>
    </r>
  </si>
  <si>
    <r>
      <rPr>
        <sz val="11"/>
        <color rgb="FF0070C0"/>
        <rFont val="Sylfaen"/>
        <family val="1"/>
        <scheme val="minor"/>
      </rPr>
      <t>Juan Luis Antón Pacheco (UCM)</t>
    </r>
    <r>
      <rPr>
        <sz val="11"/>
        <color rgb="FF00B050"/>
        <rFont val="Sylfaen"/>
        <family val="1"/>
        <scheme val="minor"/>
      </rPr>
      <t>/Mario Chico (atención al trauma) / Gerencia (Herramientas corporativas de 9 a 14h)</t>
    </r>
  </si>
  <si>
    <t>Gerencia (Herramientas corporativas de 9 a 14h)</t>
  </si>
  <si>
    <r>
      <t>Alba Palacios (Curso sedoanalgesia)</t>
    </r>
    <r>
      <rPr>
        <sz val="11"/>
        <color rgb="FF00B050"/>
        <rFont val="Sylfaen"/>
        <family val="1"/>
        <scheme val="minor"/>
      </rPr>
      <t>/Mar Espino (Curso de Nefrología pediátrica - Consultas 5 y 6)</t>
    </r>
  </si>
  <si>
    <r>
      <t>Miguel A. Granados (Taller eco con simulador Vimedix) / Mario Chico (atención al trauma)</t>
    </r>
    <r>
      <rPr>
        <sz val="11"/>
        <color theme="8" tint="-0.249977111117893"/>
        <rFont val="Sylfaen"/>
        <family val="1"/>
        <scheme val="minor"/>
      </rPr>
      <t>/Antón Pachecho (Curso teórico-práctico broncoscopia)</t>
    </r>
  </si>
  <si>
    <r>
      <t>Mercedes del Olmo (curso simulación clínica avanzada)/</t>
    </r>
    <r>
      <rPr>
        <sz val="11"/>
        <color theme="8" tint="-0.249977111117893"/>
        <rFont val="Calibri"/>
        <family val="2"/>
      </rPr>
      <t>Antón Pachecho (Curso teórico-práctico broncoscopia)</t>
    </r>
  </si>
  <si>
    <t>Antón Pachecho (Curso teórico-práctico broncoscopia)</t>
  </si>
  <si>
    <t>Jose Luis Pérez Vela (V Curso teórico y sim. ECMO)</t>
  </si>
  <si>
    <r>
      <t>Miguel Angel Granados (Taller Eco con simulador Vimedix)</t>
    </r>
    <r>
      <rPr>
        <sz val="11"/>
        <color theme="8" tint="-0.249977111117893"/>
        <rFont val="Sylfaen"/>
        <family val="1"/>
        <scheme val="minor"/>
      </rPr>
      <t>/</t>
    </r>
    <r>
      <rPr>
        <sz val="11"/>
        <color rgb="FF00B050"/>
        <rFont val="Sylfaen"/>
        <family val="1"/>
        <scheme val="minor"/>
      </rPr>
      <t xml:space="preserve"> Jose Manuel Puente (Ayudando a la cooperación)de 15:30-19h.</t>
    </r>
  </si>
  <si>
    <t>Victoria Ramos (Taller Simulación Rcp) / Miguel Angel Granados (Taller eco con simulador Vimedix)</t>
  </si>
  <si>
    <t>Casa Laerdan (Seminario Simulacion vascular) de 9 a 17h (Darío)</t>
  </si>
  <si>
    <t>Mar Notario (Nefrología pediátrica)/Juan Carlos Rodriguez (Curso Ventilación mecánica)</t>
  </si>
  <si>
    <t>Eduardo López (Taller de simulación Rcp)</t>
  </si>
  <si>
    <r>
      <rPr>
        <sz val="11"/>
        <color rgb="FF0070C0"/>
        <rFont val="Sylfaen"/>
        <family val="1"/>
        <scheme val="minor"/>
      </rPr>
      <t>Juan Luis Antón Pacheco (UCM)</t>
    </r>
    <r>
      <rPr>
        <sz val="11"/>
        <color rgb="FF00B050"/>
        <rFont val="Sylfaen"/>
        <family val="1"/>
        <scheme val="minor"/>
      </rPr>
      <t xml:space="preserve"> /</t>
    </r>
    <r>
      <rPr>
        <sz val="11"/>
        <color theme="8" tint="-0.249977111117893"/>
        <rFont val="Sylfaen"/>
        <family val="1"/>
        <scheme val="minor"/>
      </rPr>
      <t xml:space="preserve"> Maite Moral (Taller vías difíciles)</t>
    </r>
    <r>
      <rPr>
        <sz val="11"/>
        <rFont val="Sylfaen"/>
        <family val="1"/>
        <scheme val="minor"/>
      </rPr>
      <t xml:space="preserve"> /</t>
    </r>
    <r>
      <rPr>
        <sz val="11"/>
        <color theme="8" tint="-0.249977111117893"/>
        <rFont val="Sylfaen"/>
        <family val="1"/>
        <scheme val="minor"/>
      </rPr>
      <t>Salvador Piris (Taller sedoanalgesia prematuros</t>
    </r>
    <r>
      <rPr>
        <sz val="11"/>
        <color theme="8" tint="0.39997558519241921"/>
        <rFont val="Sylfaen"/>
        <family val="1"/>
        <scheme val="minor"/>
      </rPr>
      <t>)/</t>
    </r>
    <r>
      <rPr>
        <sz val="11"/>
        <color rgb="FF00B050"/>
        <rFont val="Sylfaen"/>
        <family val="1"/>
        <scheme val="minor"/>
      </rPr>
      <t xml:space="preserve"> Mario Chico/10 a 13h/ (Atención al trauma)</t>
    </r>
  </si>
  <si>
    <t>Mario Chico (atención al trauma)/Jose Luis Pérez Vela (V Curso teórico y sim. ECMO)/Santiago Pérez (12Educa vida saludable)</t>
  </si>
  <si>
    <t>Santiago Pérez (12Educa vida saludable)</t>
  </si>
  <si>
    <r>
      <t>Juan Luis Antón Pacheco (UCM)</t>
    </r>
    <r>
      <rPr>
        <sz val="11"/>
        <color rgb="FF00B050"/>
        <rFont val="Sylfaen"/>
        <family val="1"/>
        <scheme val="minor"/>
      </rPr>
      <t>/Santiago Pérez (Trasplante pulmón 12Educa)</t>
    </r>
  </si>
  <si>
    <r>
      <rPr>
        <sz val="11"/>
        <color rgb="FF0070C0"/>
        <rFont val="Sylfaen"/>
        <family val="1"/>
        <scheme val="minor"/>
      </rPr>
      <t>Juan Luis Antón Pacheco (UCM)</t>
    </r>
    <r>
      <rPr>
        <sz val="11"/>
        <color rgb="FF00B050"/>
        <rFont val="Sylfaen"/>
        <family val="1"/>
        <scheme val="minor"/>
      </rPr>
      <t xml:space="preserve"> /Mario Chico (atención al trauma)/Santiago Pérez (12Educa vida saludable)/Santiago Pérez (Trasplante pulmón 12Educa)</t>
    </r>
  </si>
  <si>
    <r>
      <t>Juan Luis Antón Pacheco (UCM)/</t>
    </r>
    <r>
      <rPr>
        <sz val="11"/>
        <color rgb="FF00B050"/>
        <rFont val="Sylfaen"/>
        <family val="1"/>
        <scheme val="minor"/>
      </rPr>
      <t>Santiago Pérez (12Educa vida saludable)/Santiago Pérez (Trasplante pulmón 12Educa)</t>
    </r>
  </si>
  <si>
    <t>Eduardo López  (Taller Simulación Rcp) /Mario Chico (atención al trauma)/Mercedes Diezma (Curso cuidados neonatales)</t>
  </si>
  <si>
    <t>Mercedes Diezma (Curso cuidados neonatales)</t>
  </si>
  <si>
    <t>Laura Forcén (Distocia de hombros) de 15 a 18h/Zaira Molina (Sesiones medicina intensiva)</t>
  </si>
  <si>
    <t>Mar Espino/Pilar Notario (Nefrología pediátrica)/Zaira Molina (Sesiones medicina intensiva)</t>
  </si>
  <si>
    <r>
      <t xml:space="preserve">Juan Luis Antón Pacheco (UCM) </t>
    </r>
    <r>
      <rPr>
        <sz val="11"/>
        <color rgb="FF00B050"/>
        <rFont val="Sylfaen"/>
        <family val="1"/>
        <scheme val="minor"/>
      </rPr>
      <t>/Mario Chico (atención al trauma)</t>
    </r>
    <r>
      <rPr>
        <sz val="11"/>
        <color rgb="FF0070C0"/>
        <rFont val="Sylfaen"/>
        <family val="1"/>
        <scheme val="minor"/>
      </rPr>
      <t xml:space="preserve"> </t>
    </r>
  </si>
  <si>
    <r>
      <rPr>
        <sz val="11"/>
        <color rgb="FF0070C0"/>
        <rFont val="Sylfaen"/>
        <family val="1"/>
        <scheme val="minor"/>
      </rPr>
      <t>Juan Luis Antón Pacheco (UCM)</t>
    </r>
    <r>
      <rPr>
        <sz val="11"/>
        <color theme="6"/>
        <rFont val="Sylfaen"/>
        <family val="1"/>
        <scheme val="minor"/>
      </rPr>
      <t xml:space="preserve"> </t>
    </r>
    <r>
      <rPr>
        <sz val="11"/>
        <color rgb="FF00B050"/>
        <rFont val="Sylfaen"/>
        <family val="1"/>
        <scheme val="minor"/>
      </rPr>
      <t>/Mario Chico (atención al trauma)/Santiago Pérez (12Educa vida saludable)/ Jose Luis Bernal (Estrategia 2020-2024)</t>
    </r>
  </si>
  <si>
    <t xml:space="preserve"> Eduardo López Taller Simulación Rcp</t>
  </si>
  <si>
    <r>
      <rPr>
        <sz val="11"/>
        <color rgb="FF0070C0"/>
        <rFont val="Sylfaen"/>
        <family val="1"/>
        <scheme val="minor"/>
      </rPr>
      <t>Juan Luis Antón Pacheco (UCM)</t>
    </r>
    <r>
      <rPr>
        <sz val="11"/>
        <color rgb="FF00B050"/>
        <rFont val="Sylfaen"/>
        <family val="1"/>
        <scheme val="minor"/>
      </rPr>
      <t xml:space="preserve">  /</t>
    </r>
    <r>
      <rPr>
        <sz val="11"/>
        <color theme="8" tint="0.39997558519241921"/>
        <rFont val="Sylfaen"/>
        <family val="1"/>
        <scheme val="minor"/>
      </rPr>
      <t xml:space="preserve"> </t>
    </r>
    <r>
      <rPr>
        <sz val="11"/>
        <color theme="8" tint="-0.249977111117893"/>
        <rFont val="Sylfaen"/>
        <family val="1"/>
        <scheme val="minor"/>
      </rPr>
      <t>Alba Palacios (Curso Sedoanalgesia</t>
    </r>
    <r>
      <rPr>
        <sz val="11"/>
        <color theme="8" tint="0.39997558519241921"/>
        <rFont val="Sylfaen"/>
        <family val="1"/>
        <scheme val="minor"/>
      </rPr>
      <t>)</t>
    </r>
    <r>
      <rPr>
        <sz val="11"/>
        <color rgb="FF00B050"/>
        <rFont val="Sylfaen"/>
        <family val="1"/>
        <scheme val="minor"/>
      </rPr>
      <t>/Santiago Pérez (12Educa vida saludable)</t>
    </r>
  </si>
  <si>
    <t>Pablo Serrano (Programa Orienta- De 10 a 14h)</t>
  </si>
  <si>
    <t>Miguel Angel Granados (Taller eco Vimedix)/Pablo Serrano (Programa Orienta- De 10 a 14h)</t>
  </si>
  <si>
    <r>
      <t>Juan Luis Antón Pacheco (UCM)</t>
    </r>
    <r>
      <rPr>
        <sz val="11"/>
        <color rgb="FF00B050"/>
        <rFont val="Sylfaen"/>
        <family val="1"/>
        <scheme val="minor"/>
      </rPr>
      <t>/Santiago Pérez (12Educa vida saludable)/ Gerencia (S.A. de 9 a 12h-55 personas)</t>
    </r>
  </si>
  <si>
    <t>Olga Ordóñez Rcp básica</t>
  </si>
  <si>
    <t>María López Díaz (AITP)</t>
  </si>
  <si>
    <t>Pablo Serrano (Programa Orienta- De 10 a 14h)/ Jesús Abelardo (Jornadas emergencia)</t>
  </si>
  <si>
    <t>Jesús Abelardo (Jornadas emergencia)</t>
  </si>
  <si>
    <r>
      <rPr>
        <sz val="11"/>
        <color rgb="FF0070C0"/>
        <rFont val="Sylfaen"/>
        <family val="1"/>
        <scheme val="minor"/>
      </rPr>
      <t>Juan Luis Antón Pacheco (UCM)</t>
    </r>
    <r>
      <rPr>
        <sz val="11"/>
        <color rgb="FF00B050"/>
        <rFont val="Sylfaen"/>
        <family val="1"/>
        <scheme val="minor"/>
      </rPr>
      <t>/Mario Chico (atención al trauma)/Santiago Pérez (12Educa vida saludable)/Maribel Real (Jornada simulación)</t>
    </r>
  </si>
  <si>
    <r>
      <t xml:space="preserve"> </t>
    </r>
    <r>
      <rPr>
        <sz val="11"/>
        <color rgb="FF00B050"/>
        <rFont val="Sylfaen"/>
        <family val="1"/>
        <scheme val="minor"/>
      </rPr>
      <t>Mercedes del Olmo (Curso simulación clínica avanzada)</t>
    </r>
  </si>
  <si>
    <t xml:space="preserve">semana santa </t>
  </si>
  <si>
    <t>semana santa</t>
  </si>
  <si>
    <r>
      <t>Olga Ordóñez</t>
    </r>
    <r>
      <rPr>
        <sz val="11"/>
        <color theme="8" tint="-0.249977111117893"/>
        <rFont val="Sylfaen"/>
        <family val="1"/>
        <scheme val="minor"/>
      </rPr>
      <t xml:space="preserve"> (Rcp R1,</t>
    </r>
    <r>
      <rPr>
        <sz val="11"/>
        <color rgb="FF0070C0"/>
        <rFont val="Sylfaen"/>
        <family val="1"/>
        <scheme val="minor"/>
      </rPr>
      <t xml:space="preserve"> curso mixto</t>
    </r>
    <r>
      <rPr>
        <sz val="11"/>
        <color theme="8" tint="-0.249977111117893"/>
        <rFont val="Sylfaen"/>
        <family val="1"/>
        <scheme val="minor"/>
      </rPr>
      <t>)</t>
    </r>
  </si>
  <si>
    <t>FEBRERO</t>
  </si>
  <si>
    <r>
      <t>Miguel A. Granados (Taller eco con simulador Vimedix)/Olga Ordóñez</t>
    </r>
    <r>
      <rPr>
        <sz val="11"/>
        <color theme="8" tint="-0.249977111117893"/>
        <rFont val="Sylfaen"/>
        <family val="1"/>
        <scheme val="minor"/>
      </rPr>
      <t xml:space="preserve"> (Rcp R1,</t>
    </r>
    <r>
      <rPr>
        <sz val="11"/>
        <color rgb="FF0070C0"/>
        <rFont val="Sylfaen"/>
        <family val="1"/>
        <scheme val="minor"/>
      </rPr>
      <t xml:space="preserve"> curso mixto</t>
    </r>
    <r>
      <rPr>
        <sz val="11"/>
        <color theme="8" tint="-0.249977111117893"/>
        <rFont val="Sylfaen"/>
        <family val="1"/>
        <scheme val="minor"/>
      </rPr>
      <t>)</t>
    </r>
    <r>
      <rPr>
        <sz val="11"/>
        <color theme="8" tint="0.39997558519241921"/>
        <rFont val="Sylfaen"/>
        <family val="1"/>
        <scheme val="minor"/>
      </rPr>
      <t xml:space="preserve"> /</t>
    </r>
    <r>
      <rPr>
        <sz val="11"/>
        <color rgb="FF00B050"/>
        <rFont val="Sylfaen"/>
        <family val="1"/>
        <scheme val="minor"/>
      </rPr>
      <t xml:space="preserve"> Mario Chico (atención al trauma</t>
    </r>
    <r>
      <rPr>
        <sz val="11"/>
        <color theme="8" tint="0.39997558519241921"/>
        <rFont val="Sylfaen"/>
        <family val="1"/>
        <scheme val="minor"/>
      </rPr>
      <t>)</t>
    </r>
  </si>
  <si>
    <r>
      <t xml:space="preserve">Miguel A. Granados (Ecocardiografia transesofágica. Cardiología) </t>
    </r>
    <r>
      <rPr>
        <sz val="11"/>
        <color rgb="FF00B050"/>
        <rFont val="Calibri"/>
        <family val="2"/>
      </rPr>
      <t>/Mercedes del Olmo (curso simulación clínica avanzada)</t>
    </r>
  </si>
  <si>
    <t>Innovación (Formación Continuada)</t>
  </si>
  <si>
    <t>Congreso de cuidados críticos y RCP (Darío Toral)</t>
  </si>
  <si>
    <t xml:space="preserve"> Mercedes del Olmo (Curso simulación clinica avanzada)/Maria José del Olmo (Taller onco-estéticos)/Pablo Serrano (Programa Orienta de 10 a 14h)</t>
  </si>
  <si>
    <t>Javier Sayas (curso ventilación mecanica)/ Ignacio Gutierrez (Managing Emergencies)</t>
  </si>
  <si>
    <r>
      <t>María López (Cirujano) (AITP)/</t>
    </r>
    <r>
      <rPr>
        <sz val="11"/>
        <color rgb="FF00B050"/>
        <rFont val="Sylfaen"/>
        <family val="1"/>
        <scheme val="minor"/>
      </rPr>
      <t>Pablo Serrano (Programa Orienta- De 10 a 14h)</t>
    </r>
    <r>
      <rPr>
        <sz val="11"/>
        <color theme="8" tint="-0.249977111117893"/>
        <rFont val="Sylfaen"/>
        <family val="1"/>
        <scheme val="minor"/>
      </rPr>
      <t>/Gonzalo Zeballos (Curso instructor simulación)</t>
    </r>
  </si>
  <si>
    <t>María López (Cirujano) (AITP)/Gonzalo Zeballos (Curso instructor simulación)</t>
  </si>
  <si>
    <t>Mario Chico (Curso enfermería)/Pablo Serrano (Programa Orienta- De 10 a 14h)/ Rosario Azcutia (Reunión UAU)</t>
  </si>
  <si>
    <t>Victoria Ramos (Taller simulación Rcp)</t>
  </si>
  <si>
    <t>Maribel Real (Jornadas de simulación)/ Maite Moral (RCP neonatal residentes CAM)</t>
  </si>
  <si>
    <t>Olga Ordóñez (Rcp Avanzada)/ Maite Moral (RCP neonatal residentes CAM)</t>
  </si>
  <si>
    <t>Cecilia Corros (II Curso Ecografía transesofágica)</t>
  </si>
  <si>
    <t>Mar Espino (Nefrología pediátrica)/Mª José del Olmo (Optimización de sondas para enfermeras)</t>
  </si>
  <si>
    <t>Miguel Morato (SVB)</t>
  </si>
  <si>
    <t>Innovación (Formación Continuada)/Miguel Morato (SVB)</t>
  </si>
  <si>
    <r>
      <rPr>
        <sz val="11"/>
        <color rgb="FF0070C0"/>
        <rFont val="Sylfaen"/>
        <family val="1"/>
        <scheme val="minor"/>
      </rPr>
      <t>Juan Luis Antón Pacheco (UCM)</t>
    </r>
    <r>
      <rPr>
        <sz val="11"/>
        <color theme="6" tint="0.39997558519241921"/>
        <rFont val="Sylfaen"/>
        <family val="1"/>
        <scheme val="minor"/>
      </rPr>
      <t/>
    </r>
  </si>
  <si>
    <r>
      <t>Juan Luis Antón Pacheco (UCM)</t>
    </r>
    <r>
      <rPr>
        <sz val="11"/>
        <color rgb="FF00B050"/>
        <rFont val="Sylfaen"/>
        <family val="1"/>
        <scheme val="minor"/>
      </rPr>
      <t xml:space="preserve"> /Mario Chico (atención al trauma)</t>
    </r>
  </si>
  <si>
    <t>Los cursos de Mario Chico (Atención al Trauma), quedan confirmados hasta esta fecha.</t>
  </si>
  <si>
    <t>Jesús Barea(Examen de competencias)</t>
  </si>
  <si>
    <t>Jesús Fernández Crespo (RCP alergia-De 15 a 17h)/Pablo Serrano (Programa Orienta- De 10 a 14h)</t>
  </si>
  <si>
    <t>Pablo Serrano (Programa Orienta- De 10 a 14h)/Mar Espino (Nefrología pediátrica)</t>
  </si>
  <si>
    <t>Felisa Jaén (Formación de observadores de Higiene manos)</t>
  </si>
  <si>
    <t>Eduardo López (Taller simulación Rcp)/Miguel Morato (Soporte Vital Básico)</t>
  </si>
  <si>
    <t xml:space="preserve">Miguel Morato (SVB) </t>
  </si>
  <si>
    <r>
      <t xml:space="preserve">Mario Chico (atención al trauma)/ </t>
    </r>
    <r>
      <rPr>
        <sz val="11"/>
        <color theme="1"/>
        <rFont val="Sylfaen"/>
        <family val="1"/>
        <scheme val="minor"/>
      </rPr>
      <t>Alfredo Garía Fernandez (Curso CENSBASE7)</t>
    </r>
  </si>
  <si>
    <t>Alfredo Garía Fernandez (Curso CENSBASE7)</t>
  </si>
  <si>
    <t>Juan Carlos Rodriguez (Curso Ventilación mecánica)/Mª José del Olmo (Cuidado integral-De 8 a 15h)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</si>
</sst>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47" x14ac:knownFonts="1">
    <font>
      <sz val="11"/>
      <color theme="1" tint="0.24994659260841701"/>
      <name val="Sylfaen"/>
      <family val="2"/>
      <scheme val="minor"/>
    </font>
    <font>
      <sz val="8"/>
      <name val="Arial"/>
      <family val="2"/>
    </font>
    <font>
      <sz val="10"/>
      <name val="Century Gothic"/>
      <family val="2"/>
    </font>
    <font>
      <b/>
      <sz val="11"/>
      <color theme="0"/>
      <name val="Sylfaen"/>
      <family val="2"/>
      <scheme val="minor"/>
    </font>
    <font>
      <b/>
      <sz val="14"/>
      <color theme="0"/>
      <name val="Sylfaen"/>
      <family val="2"/>
      <scheme val="minor"/>
    </font>
    <font>
      <sz val="35"/>
      <color theme="4"/>
      <name val="Sylfaen"/>
      <family val="2"/>
      <scheme val="minor"/>
    </font>
    <font>
      <sz val="12"/>
      <color theme="4" tint="-0.24994659260841701"/>
      <name val="Sylfaen"/>
      <family val="1"/>
      <scheme val="major"/>
    </font>
    <font>
      <sz val="11"/>
      <color theme="1" tint="0.34998626667073579"/>
      <name val="Sylfaen"/>
      <family val="2"/>
      <scheme val="minor"/>
    </font>
    <font>
      <sz val="11"/>
      <color theme="4" tint="-0.24994659260841701"/>
      <name val="Sylfaen"/>
      <family val="2"/>
      <scheme val="minor"/>
    </font>
    <font>
      <sz val="11"/>
      <color indexed="63"/>
      <name val="Sylfaen"/>
      <family val="2"/>
      <scheme val="minor"/>
    </font>
    <font>
      <sz val="11"/>
      <name val="Sylfaen"/>
      <family val="2"/>
      <scheme val="minor"/>
    </font>
    <font>
      <b/>
      <sz val="11"/>
      <color theme="1" tint="0.34998626667073579"/>
      <name val="Sylfaen"/>
      <family val="2"/>
      <scheme val="minor"/>
    </font>
    <font>
      <sz val="11"/>
      <color theme="1" tint="0.24994659260841701"/>
      <name val="Sylfaen"/>
      <family val="2"/>
      <scheme val="minor"/>
    </font>
    <font>
      <sz val="8"/>
      <color theme="1" tint="0.24994659260841701"/>
      <name val="Sylfaen"/>
      <family val="2"/>
      <scheme val="minor"/>
    </font>
    <font>
      <sz val="9"/>
      <color theme="1" tint="0.24994659260841701"/>
      <name val="Sylfaen"/>
      <family val="2"/>
      <scheme val="minor"/>
    </font>
    <font>
      <sz val="9"/>
      <color theme="1" tint="0.24994659260841701"/>
      <name val="Calibri"/>
      <family val="2"/>
    </font>
    <font>
      <sz val="10"/>
      <name val="Sylfaen"/>
      <family val="2"/>
      <scheme val="minor"/>
    </font>
    <font>
      <sz val="9"/>
      <name val="Calibri"/>
      <family val="2"/>
    </font>
    <font>
      <sz val="9"/>
      <name val="Sylfaen"/>
      <family val="2"/>
      <scheme val="minor"/>
    </font>
    <font>
      <sz val="8"/>
      <name val="Calibri"/>
      <family val="2"/>
    </font>
    <font>
      <sz val="8"/>
      <name val="Sylfaen"/>
      <family val="2"/>
      <scheme val="minor"/>
    </font>
    <font>
      <sz val="10"/>
      <color theme="1" tint="0.24994659260841701"/>
      <name val="Sylfaen"/>
      <family val="2"/>
      <scheme val="minor"/>
    </font>
    <font>
      <b/>
      <sz val="11"/>
      <name val="Sylfaen"/>
      <family val="2"/>
      <scheme val="minor"/>
    </font>
    <font>
      <sz val="7"/>
      <color theme="1" tint="0.24994659260841701"/>
      <name val="Sylfaen"/>
      <family val="2"/>
      <scheme val="minor"/>
    </font>
    <font>
      <sz val="8"/>
      <name val="Sylfaen"/>
      <family val="1"/>
      <scheme val="minor"/>
    </font>
    <font>
      <sz val="20"/>
      <color theme="1" tint="0.24994659260841701"/>
      <name val="Calibri"/>
      <family val="2"/>
    </font>
    <font>
      <sz val="20"/>
      <color theme="1" tint="0.24994659260841701"/>
      <name val="Sylfaen"/>
      <family val="2"/>
      <scheme val="minor"/>
    </font>
    <font>
      <sz val="11"/>
      <name val="Sylfaen"/>
      <family val="1"/>
      <scheme val="minor"/>
    </font>
    <font>
      <sz val="11"/>
      <color rgb="FF00B050"/>
      <name val="Sylfaen"/>
      <family val="1"/>
      <scheme val="minor"/>
    </font>
    <font>
      <sz val="10"/>
      <name val="Sylfaen"/>
      <family val="1"/>
      <scheme val="minor"/>
    </font>
    <font>
      <sz val="11"/>
      <color theme="4"/>
      <name val="Sylfaen"/>
      <family val="2"/>
      <scheme val="minor"/>
    </font>
    <font>
      <sz val="11"/>
      <color rgb="FF00B050"/>
      <name val="Sylfaen"/>
      <family val="2"/>
      <scheme val="minor"/>
    </font>
    <font>
      <sz val="11"/>
      <color theme="2"/>
      <name val="Sylfaen"/>
      <family val="2"/>
      <scheme val="minor"/>
    </font>
    <font>
      <sz val="28"/>
      <color theme="1" tint="0.24994659260841701"/>
      <name val="Sylfaen"/>
      <family val="2"/>
      <scheme val="minor"/>
    </font>
    <font>
      <b/>
      <sz val="11"/>
      <color theme="1" tint="0.24994659260841701"/>
      <name val="Sylfaen"/>
      <family val="1"/>
      <scheme val="minor"/>
    </font>
    <font>
      <sz val="10"/>
      <color rgb="FF00B050"/>
      <name val="Century Gothic"/>
      <family val="2"/>
    </font>
    <font>
      <sz val="11"/>
      <color theme="6"/>
      <name val="Sylfaen"/>
      <family val="1"/>
      <scheme val="minor"/>
    </font>
    <font>
      <sz val="11"/>
      <color theme="8" tint="0.39997558519241921"/>
      <name val="Sylfaen"/>
      <family val="1"/>
      <scheme val="minor"/>
    </font>
    <font>
      <sz val="11"/>
      <color theme="6" tint="0.39997558519241921"/>
      <name val="Sylfaen"/>
      <family val="1"/>
      <scheme val="minor"/>
    </font>
    <font>
      <sz val="11"/>
      <color rgb="FF0070C0"/>
      <name val="Sylfaen"/>
      <family val="1"/>
      <scheme val="minor"/>
    </font>
    <font>
      <sz val="11"/>
      <color theme="8" tint="-0.249977111117893"/>
      <name val="Sylfaen"/>
      <family val="2"/>
      <scheme val="minor"/>
    </font>
    <font>
      <sz val="11"/>
      <color theme="8" tint="-0.249977111117893"/>
      <name val="Sylfaen"/>
      <family val="1"/>
      <scheme val="minor"/>
    </font>
    <font>
      <sz val="11"/>
      <color theme="8" tint="-0.499984740745262"/>
      <name val="Sylfaen"/>
      <family val="1"/>
      <scheme val="minor"/>
    </font>
    <font>
      <sz val="11"/>
      <color theme="8" tint="-0.249977111117893"/>
      <name val="Calibri"/>
      <family val="2"/>
    </font>
    <font>
      <sz val="11"/>
      <color rgb="FF00B050"/>
      <name val="Calibri"/>
      <family val="2"/>
    </font>
    <font>
      <sz val="14"/>
      <color theme="1" tint="0.24994659260841701"/>
      <name val="Calibri"/>
      <family val="2"/>
    </font>
    <font>
      <sz val="11"/>
      <color theme="1"/>
      <name val="Sylfaen"/>
      <family val="1"/>
      <scheme val="minor"/>
    </font>
  </fonts>
  <fills count="13">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0070C0"/>
        <bgColor indexed="64"/>
      </patternFill>
    </fill>
    <fill>
      <patternFill patternType="solid">
        <fgColor rgb="FF00B050"/>
        <bgColor indexed="64"/>
      </patternFill>
    </fill>
  </fills>
  <borders count="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s>
  <cellStyleXfs count="17">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1" fillId="6" borderId="0" applyBorder="0" applyProtection="0">
      <alignment horizontal="left" vertical="top" wrapText="1" indent="1"/>
    </xf>
    <xf numFmtId="168" fontId="7" fillId="0" borderId="0">
      <alignment horizontal="left" indent="1"/>
    </xf>
    <xf numFmtId="0" fontId="10" fillId="6"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cellStyleXfs>
  <cellXfs count="135">
    <xf numFmtId="0" fontId="0" fillId="0" borderId="0" xfId="0">
      <alignment vertical="top"/>
    </xf>
    <xf numFmtId="0" fontId="0" fillId="2" borderId="0" xfId="0" applyFill="1">
      <alignment vertical="top"/>
    </xf>
    <xf numFmtId="0" fontId="2" fillId="0" borderId="0" xfId="0" applyFont="1">
      <alignment vertical="top"/>
    </xf>
    <xf numFmtId="0" fontId="8" fillId="2" borderId="0" xfId="2" applyFill="1" applyBorder="1" applyAlignment="1">
      <alignment vertical="center"/>
    </xf>
    <xf numFmtId="0" fontId="5" fillId="0" borderId="0" xfId="5" applyAlignment="1">
      <alignment horizontal="right" vertical="center"/>
    </xf>
    <xf numFmtId="0" fontId="0" fillId="0" borderId="0" xfId="0" applyAlignment="1">
      <alignment horizontal="left" indent="1"/>
    </xf>
    <xf numFmtId="0" fontId="0" fillId="2" borderId="0" xfId="0" applyFill="1" applyAlignment="1">
      <alignment horizontal="right"/>
    </xf>
    <xf numFmtId="0" fontId="5" fillId="2" borderId="0" xfId="5" applyFill="1" applyAlignment="1">
      <alignment horizontal="left" vertical="center"/>
    </xf>
    <xf numFmtId="168" fontId="7" fillId="0" borderId="0" xfId="12">
      <alignment horizontal="left" indent="1"/>
    </xf>
    <xf numFmtId="168" fontId="7" fillId="6" borderId="0" xfId="13" applyNumberFormat="1" applyFont="1" applyAlignment="1">
      <alignment horizontal="left" wrapText="1" indent="1"/>
    </xf>
    <xf numFmtId="0" fontId="8" fillId="0" borderId="3" xfId="2">
      <alignment horizontal="left" vertical="center" indent="1"/>
    </xf>
    <xf numFmtId="0" fontId="6" fillId="0" borderId="0" xfId="14">
      <alignment horizontal="left" indent="1"/>
    </xf>
    <xf numFmtId="168" fontId="7" fillId="6" borderId="0" xfId="13" applyNumberFormat="1" applyFont="1" applyAlignment="1">
      <alignment horizontal="left" indent="1"/>
    </xf>
    <xf numFmtId="0" fontId="5" fillId="2" borderId="0" xfId="5" applyFill="1">
      <alignment vertical="center"/>
    </xf>
    <xf numFmtId="168" fontId="0" fillId="0" borderId="0" xfId="0" applyNumberFormat="1">
      <alignment vertical="top"/>
    </xf>
    <xf numFmtId="0" fontId="8" fillId="2" borderId="0" xfId="15" applyFill="1"/>
    <xf numFmtId="0" fontId="12" fillId="0" borderId="0" xfId="16"/>
    <xf numFmtId="0" fontId="0" fillId="6" borderId="0" xfId="13" applyFont="1" applyAlignment="1">
      <alignment vertical="top"/>
    </xf>
    <xf numFmtId="0" fontId="15" fillId="7" borderId="0" xfId="0" applyFont="1" applyFill="1" applyAlignment="1">
      <alignment vertical="top" wrapText="1"/>
    </xf>
    <xf numFmtId="0" fontId="10" fillId="0" borderId="0" xfId="0" applyFont="1">
      <alignment vertical="top"/>
    </xf>
    <xf numFmtId="168" fontId="10" fillId="6" borderId="0" xfId="13" applyNumberFormat="1" applyAlignment="1">
      <alignment horizontal="left" indent="1"/>
    </xf>
    <xf numFmtId="0" fontId="10" fillId="6" borderId="0" xfId="13" applyAlignment="1">
      <alignment vertical="top"/>
    </xf>
    <xf numFmtId="168" fontId="10" fillId="0" borderId="0" xfId="12" applyFont="1">
      <alignment horizontal="left" indent="1"/>
    </xf>
    <xf numFmtId="0" fontId="0" fillId="7" borderId="0" xfId="13" applyFont="1" applyFill="1" applyAlignment="1">
      <alignment vertical="top"/>
    </xf>
    <xf numFmtId="0" fontId="0" fillId="7" borderId="0" xfId="0" applyFill="1">
      <alignment vertical="top"/>
    </xf>
    <xf numFmtId="0" fontId="25" fillId="0" borderId="0" xfId="0" applyFont="1" applyAlignment="1">
      <alignment vertical="center"/>
    </xf>
    <xf numFmtId="0" fontId="26" fillId="0" borderId="0" xfId="0" applyFont="1">
      <alignment vertical="top"/>
    </xf>
    <xf numFmtId="0" fontId="0" fillId="6" borderId="0" xfId="13" applyFont="1" applyAlignment="1">
      <alignment vertical="top"/>
    </xf>
    <xf numFmtId="0" fontId="28" fillId="6" borderId="0" xfId="13" applyFont="1" applyAlignment="1">
      <alignment vertical="top" wrapText="1"/>
    </xf>
    <xf numFmtId="0" fontId="18" fillId="7" borderId="0" xfId="0" applyFont="1" applyFill="1" applyBorder="1" applyAlignment="1">
      <alignment vertical="top" wrapText="1"/>
    </xf>
    <xf numFmtId="0" fontId="14" fillId="7" borderId="0" xfId="0" applyFont="1" applyFill="1" applyBorder="1" applyAlignment="1">
      <alignment vertical="top" wrapText="1"/>
    </xf>
    <xf numFmtId="0" fontId="17" fillId="7" borderId="0" xfId="0" applyFont="1" applyFill="1" applyBorder="1" applyAlignment="1">
      <alignment vertical="top" wrapText="1"/>
    </xf>
    <xf numFmtId="0" fontId="15" fillId="7" borderId="0" xfId="0" applyFont="1" applyFill="1" applyBorder="1" applyAlignment="1">
      <alignment vertical="top" wrapText="1"/>
    </xf>
    <xf numFmtId="0" fontId="0" fillId="7" borderId="0" xfId="0" applyFill="1" applyBorder="1" applyAlignment="1">
      <alignment horizontal="left" vertical="top" wrapText="1"/>
    </xf>
    <xf numFmtId="0" fontId="13" fillId="7" borderId="0" xfId="0" applyFont="1" applyFill="1" applyBorder="1" applyAlignment="1">
      <alignment vertical="top" wrapText="1"/>
    </xf>
    <xf numFmtId="0" fontId="0" fillId="7" borderId="0" xfId="0" applyFill="1" applyBorder="1">
      <alignment vertical="top"/>
    </xf>
    <xf numFmtId="0" fontId="0" fillId="6" borderId="0" xfId="13" applyFont="1" applyBorder="1" applyAlignment="1">
      <alignment vertical="top"/>
    </xf>
    <xf numFmtId="0" fontId="0" fillId="7" borderId="0" xfId="0" applyFont="1" applyFill="1" applyBorder="1" applyAlignment="1">
      <alignment vertical="top" wrapText="1"/>
    </xf>
    <xf numFmtId="0" fontId="27" fillId="7" borderId="0" xfId="0" applyFont="1" applyFill="1" applyBorder="1" applyAlignment="1">
      <alignment vertical="top" wrapText="1"/>
    </xf>
    <xf numFmtId="0" fontId="10" fillId="7" borderId="0" xfId="0" applyFont="1" applyFill="1" applyBorder="1" applyAlignment="1">
      <alignment vertical="top"/>
    </xf>
    <xf numFmtId="168" fontId="7" fillId="7" borderId="0" xfId="13" applyNumberFormat="1" applyFont="1" applyFill="1" applyAlignment="1">
      <alignment horizontal="left" indent="1"/>
    </xf>
    <xf numFmtId="0" fontId="0" fillId="7" borderId="0" xfId="13" applyFont="1" applyFill="1" applyBorder="1" applyAlignment="1">
      <alignment vertical="top"/>
    </xf>
    <xf numFmtId="0" fontId="24" fillId="7" borderId="0" xfId="13" applyFont="1" applyFill="1" applyBorder="1" applyAlignment="1">
      <alignment vertical="top" wrapText="1"/>
    </xf>
    <xf numFmtId="0" fontId="11" fillId="6" borderId="0" xfId="11" applyAlignment="1">
      <alignment horizontal="left" vertical="top"/>
    </xf>
    <xf numFmtId="168" fontId="7" fillId="6" borderId="0" xfId="13" applyNumberFormat="1" applyFont="1" applyFill="1" applyBorder="1" applyAlignment="1">
      <alignment horizontal="left" indent="1"/>
    </xf>
    <xf numFmtId="168" fontId="7" fillId="6" borderId="0" xfId="13" applyNumberFormat="1" applyFont="1" applyFill="1" applyAlignment="1">
      <alignment horizontal="left" indent="1"/>
    </xf>
    <xf numFmtId="0" fontId="28" fillId="6" borderId="0" xfId="13" applyFont="1" applyFill="1" applyAlignment="1">
      <alignment vertical="top" wrapText="1"/>
    </xf>
    <xf numFmtId="0" fontId="28" fillId="7" borderId="0" xfId="13" applyFont="1" applyFill="1" applyAlignment="1">
      <alignment vertical="top" wrapText="1"/>
    </xf>
    <xf numFmtId="0" fontId="0" fillId="6" borderId="0" xfId="0" applyFill="1" applyBorder="1">
      <alignment vertical="top"/>
    </xf>
    <xf numFmtId="0" fontId="0" fillId="6" borderId="0" xfId="0" applyFill="1" applyBorder="1" applyAlignment="1">
      <alignment horizontal="center" vertical="top" wrapText="1"/>
    </xf>
    <xf numFmtId="0" fontId="0" fillId="6" borderId="0" xfId="0" applyFill="1">
      <alignment vertical="top"/>
    </xf>
    <xf numFmtId="0" fontId="11" fillId="6" borderId="0" xfId="11" applyFill="1" applyAlignment="1">
      <alignment vertical="top"/>
    </xf>
    <xf numFmtId="0" fontId="10" fillId="6" borderId="0" xfId="13" applyFill="1" applyBorder="1" applyAlignment="1">
      <alignment horizontal="center" vertical="top" wrapText="1"/>
    </xf>
    <xf numFmtId="168" fontId="7" fillId="6" borderId="0" xfId="12" applyFill="1">
      <alignment horizontal="left" indent="1"/>
    </xf>
    <xf numFmtId="0" fontId="31" fillId="6" borderId="0" xfId="13" applyFont="1" applyAlignment="1">
      <alignment vertical="top" wrapText="1"/>
    </xf>
    <xf numFmtId="0" fontId="14" fillId="6" borderId="0" xfId="0" applyFont="1" applyFill="1" applyBorder="1" applyAlignment="1">
      <alignment vertical="top" wrapText="1"/>
    </xf>
    <xf numFmtId="168" fontId="16" fillId="6" borderId="0" xfId="13" applyNumberFormat="1" applyFont="1" applyFill="1" applyBorder="1" applyAlignment="1">
      <alignment horizontal="left" wrapText="1" indent="1"/>
    </xf>
    <xf numFmtId="0" fontId="16" fillId="6" borderId="0" xfId="13" applyFont="1" applyFill="1" applyBorder="1" applyAlignment="1">
      <alignment vertical="top" wrapText="1"/>
    </xf>
    <xf numFmtId="0" fontId="20" fillId="0" borderId="0" xfId="0" applyFont="1" applyBorder="1" applyAlignment="1">
      <alignment vertical="top" wrapText="1"/>
    </xf>
    <xf numFmtId="0" fontId="10" fillId="7" borderId="0" xfId="0" applyFont="1" applyFill="1" applyBorder="1" applyAlignment="1">
      <alignment vertical="top" wrapText="1"/>
    </xf>
    <xf numFmtId="0" fontId="0" fillId="0" borderId="0" xfId="0" applyBorder="1">
      <alignment vertical="top"/>
    </xf>
    <xf numFmtId="0" fontId="31" fillId="6" borderId="0" xfId="0" applyFont="1" applyFill="1" applyBorder="1" applyAlignment="1">
      <alignment vertical="top" wrapText="1"/>
    </xf>
    <xf numFmtId="0" fontId="31" fillId="7" borderId="0" xfId="0" applyFont="1" applyFill="1" applyBorder="1" applyAlignment="1">
      <alignment vertical="top" wrapText="1"/>
    </xf>
    <xf numFmtId="0" fontId="20" fillId="7" borderId="0" xfId="0" applyFont="1" applyFill="1" applyBorder="1" applyAlignment="1">
      <alignment vertical="top" wrapText="1"/>
    </xf>
    <xf numFmtId="0" fontId="11" fillId="6" borderId="0" xfId="11" applyAlignment="1">
      <alignment vertical="top" wrapText="1"/>
    </xf>
    <xf numFmtId="0" fontId="11" fillId="7" borderId="0" xfId="11" applyFill="1" applyAlignment="1">
      <alignment vertical="top" wrapText="1"/>
    </xf>
    <xf numFmtId="0" fontId="0" fillId="0" borderId="0" xfId="0" applyAlignment="1">
      <alignment vertical="top" wrapText="1"/>
    </xf>
    <xf numFmtId="0" fontId="31" fillId="0" borderId="0" xfId="0" applyFont="1" applyAlignment="1">
      <alignment vertical="top" wrapText="1"/>
    </xf>
    <xf numFmtId="0" fontId="28" fillId="6" borderId="0" xfId="0" applyFont="1" applyFill="1" applyBorder="1" applyAlignment="1">
      <alignment vertical="top" wrapText="1"/>
    </xf>
    <xf numFmtId="0" fontId="0" fillId="6" borderId="0" xfId="13" applyFont="1" applyFill="1" applyBorder="1" applyAlignment="1">
      <alignment vertical="top" wrapText="1"/>
    </xf>
    <xf numFmtId="168" fontId="7" fillId="6" borderId="0" xfId="13" applyNumberFormat="1" applyFont="1" applyBorder="1" applyAlignment="1">
      <alignment horizontal="left" indent="1"/>
    </xf>
    <xf numFmtId="168" fontId="7" fillId="0" borderId="0" xfId="12" applyBorder="1">
      <alignment horizontal="left" indent="1"/>
    </xf>
    <xf numFmtId="0" fontId="10" fillId="7" borderId="0" xfId="0" applyFont="1" applyFill="1" applyBorder="1">
      <alignment vertical="top"/>
    </xf>
    <xf numFmtId="0" fontId="31" fillId="7" borderId="0" xfId="13" applyFont="1" applyFill="1" applyAlignment="1">
      <alignment vertical="top" wrapText="1"/>
    </xf>
    <xf numFmtId="0" fontId="28" fillId="0" borderId="0" xfId="0" applyFont="1" applyAlignment="1">
      <alignment vertical="top" wrapText="1"/>
    </xf>
    <xf numFmtId="17" fontId="0" fillId="7" borderId="0" xfId="0" applyNumberFormat="1" applyFill="1">
      <alignment vertical="top"/>
    </xf>
    <xf numFmtId="0" fontId="13" fillId="0" borderId="0" xfId="0" applyFont="1" applyBorder="1" applyAlignment="1">
      <alignment vertical="top" wrapText="1"/>
    </xf>
    <xf numFmtId="0" fontId="31" fillId="6" borderId="0" xfId="13" applyFont="1" applyFill="1" applyBorder="1" applyAlignment="1">
      <alignment vertical="top" wrapText="1"/>
    </xf>
    <xf numFmtId="0" fontId="31" fillId="7" borderId="0" xfId="13" applyFont="1" applyFill="1" applyBorder="1" applyAlignment="1">
      <alignment vertical="top" wrapText="1"/>
    </xf>
    <xf numFmtId="168" fontId="32" fillId="7" borderId="0" xfId="13" applyNumberFormat="1" applyFont="1" applyFill="1" applyAlignment="1">
      <alignment horizontal="left" indent="1"/>
    </xf>
    <xf numFmtId="0" fontId="28" fillId="6" borderId="0" xfId="0" applyFont="1" applyFill="1" applyAlignment="1">
      <alignment vertical="top" wrapText="1"/>
    </xf>
    <xf numFmtId="0" fontId="28" fillId="6" borderId="0" xfId="13" applyFont="1" applyFill="1" applyBorder="1" applyAlignment="1">
      <alignment vertical="top" wrapText="1"/>
    </xf>
    <xf numFmtId="168" fontId="28" fillId="6" borderId="0" xfId="13" applyNumberFormat="1" applyFont="1" applyFill="1" applyBorder="1" applyAlignment="1">
      <alignment horizontal="left" vertical="top" wrapText="1" indent="1"/>
    </xf>
    <xf numFmtId="0" fontId="34" fillId="0" borderId="0" xfId="0" applyFont="1" applyAlignment="1">
      <alignment horizontal="center" vertical="top"/>
    </xf>
    <xf numFmtId="0" fontId="33" fillId="0" borderId="0" xfId="0" applyFont="1" applyAlignment="1">
      <alignment horizontal="center" vertical="top"/>
    </xf>
    <xf numFmtId="0" fontId="0" fillId="0" borderId="0" xfId="0" applyAlignment="1">
      <alignment horizontal="left" vertical="top"/>
    </xf>
    <xf numFmtId="0" fontId="29" fillId="0" borderId="0" xfId="0" applyFont="1">
      <alignment vertical="top"/>
    </xf>
    <xf numFmtId="0" fontId="30" fillId="7" borderId="0" xfId="0" applyFont="1" applyFill="1">
      <alignment vertical="top"/>
    </xf>
    <xf numFmtId="0" fontId="36" fillId="6" borderId="0" xfId="13" applyFont="1" applyAlignment="1">
      <alignment vertical="top" wrapText="1"/>
    </xf>
    <xf numFmtId="0" fontId="38" fillId="6" borderId="0" xfId="13" applyFont="1" applyFill="1" applyAlignment="1">
      <alignment vertical="top" wrapText="1"/>
    </xf>
    <xf numFmtId="0" fontId="39" fillId="7" borderId="0" xfId="13" applyFont="1" applyFill="1" applyAlignment="1">
      <alignment vertical="top" wrapText="1"/>
    </xf>
    <xf numFmtId="0" fontId="40" fillId="6" borderId="0" xfId="13" applyFont="1" applyAlignment="1">
      <alignment vertical="top" wrapText="1"/>
    </xf>
    <xf numFmtId="0" fontId="41" fillId="7" borderId="0" xfId="13" applyFont="1" applyFill="1" applyAlignment="1">
      <alignment vertical="top" wrapText="1"/>
    </xf>
    <xf numFmtId="0" fontId="31" fillId="2" borderId="0" xfId="2" applyFont="1" applyFill="1" applyBorder="1" applyAlignment="1">
      <alignment vertical="center"/>
    </xf>
    <xf numFmtId="0" fontId="42" fillId="7" borderId="0" xfId="13" applyFont="1" applyFill="1" applyAlignment="1">
      <alignment vertical="top" wrapText="1"/>
    </xf>
    <xf numFmtId="0" fontId="42" fillId="6" borderId="0" xfId="0" applyFont="1" applyFill="1" applyAlignment="1">
      <alignment vertical="top" wrapText="1"/>
    </xf>
    <xf numFmtId="0" fontId="28" fillId="7" borderId="0" xfId="13" applyFont="1" applyFill="1" applyBorder="1" applyAlignment="1">
      <alignment vertical="top" wrapText="1"/>
    </xf>
    <xf numFmtId="0" fontId="41" fillId="6" borderId="0" xfId="13" applyFont="1" applyFill="1" applyBorder="1" applyAlignment="1">
      <alignment vertical="top" wrapText="1"/>
    </xf>
    <xf numFmtId="0" fontId="19" fillId="6" borderId="0" xfId="0" applyFont="1" applyFill="1" applyBorder="1" applyAlignment="1">
      <alignment vertical="top" wrapText="1"/>
    </xf>
    <xf numFmtId="0" fontId="43" fillId="6" borderId="0" xfId="0" applyFont="1" applyFill="1" applyBorder="1" applyAlignment="1">
      <alignment vertical="top" wrapText="1"/>
    </xf>
    <xf numFmtId="0" fontId="40" fillId="6" borderId="0" xfId="0" applyFont="1" applyFill="1" applyAlignment="1">
      <alignment vertical="top" wrapText="1"/>
    </xf>
    <xf numFmtId="0" fontId="41" fillId="0" borderId="0" xfId="0" applyFont="1" applyAlignment="1">
      <alignment vertical="top" wrapText="1"/>
    </xf>
    <xf numFmtId="0" fontId="28" fillId="0" borderId="0" xfId="0" applyFont="1" applyBorder="1" applyAlignment="1">
      <alignment vertical="top" wrapText="1"/>
    </xf>
    <xf numFmtId="0" fontId="39" fillId="6" borderId="0" xfId="13" applyFont="1" applyAlignment="1">
      <alignment vertical="top" wrapText="1"/>
    </xf>
    <xf numFmtId="0" fontId="31" fillId="6" borderId="0" xfId="0" applyFont="1" applyFill="1" applyAlignment="1">
      <alignment vertical="top" wrapText="1"/>
    </xf>
    <xf numFmtId="0" fontId="44" fillId="6" borderId="0" xfId="0" applyFont="1" applyFill="1" applyBorder="1" applyAlignment="1">
      <alignment vertical="top" wrapText="1"/>
    </xf>
    <xf numFmtId="0" fontId="41" fillId="7" borderId="0" xfId="0" applyFont="1" applyFill="1" applyBorder="1" applyAlignment="1">
      <alignment vertical="top" wrapText="1"/>
    </xf>
    <xf numFmtId="0" fontId="40" fillId="6" borderId="0" xfId="13" applyFont="1" applyAlignment="1">
      <alignment horizontal="left" vertical="top" wrapText="1"/>
    </xf>
    <xf numFmtId="0" fontId="40" fillId="7" borderId="0" xfId="0" applyFont="1" applyFill="1" applyBorder="1" applyAlignment="1">
      <alignment vertical="top" wrapText="1"/>
    </xf>
    <xf numFmtId="0" fontId="23" fillId="7" borderId="0" xfId="0" applyFont="1" applyFill="1" applyBorder="1" applyAlignment="1">
      <alignment vertical="top" wrapText="1"/>
    </xf>
    <xf numFmtId="0" fontId="31" fillId="9" borderId="0" xfId="0" applyFont="1" applyFill="1" applyBorder="1" applyAlignment="1">
      <alignment vertical="top" wrapText="1"/>
    </xf>
    <xf numFmtId="0" fontId="28" fillId="7" borderId="0" xfId="0" applyFont="1" applyFill="1" applyBorder="1" applyAlignment="1">
      <alignment vertical="top" wrapText="1"/>
    </xf>
    <xf numFmtId="0" fontId="16" fillId="6" borderId="0" xfId="0" applyFont="1" applyFill="1" applyBorder="1" applyAlignment="1">
      <alignment vertical="top" wrapText="1"/>
    </xf>
    <xf numFmtId="0" fontId="0" fillId="10" borderId="0" xfId="0" applyFill="1" applyAlignment="1">
      <alignment horizontal="left" indent="1"/>
    </xf>
    <xf numFmtId="0" fontId="2" fillId="11" borderId="0" xfId="0" applyFont="1" applyFill="1">
      <alignment vertical="top"/>
    </xf>
    <xf numFmtId="0" fontId="35" fillId="12" borderId="0" xfId="0" applyFont="1" applyFill="1">
      <alignment vertical="top"/>
    </xf>
    <xf numFmtId="0" fontId="40" fillId="6" borderId="0" xfId="0" applyFont="1" applyFill="1" applyBorder="1" applyAlignment="1">
      <alignment vertical="top" wrapText="1"/>
    </xf>
    <xf numFmtId="0" fontId="40" fillId="6" borderId="0" xfId="0" applyFont="1" applyFill="1" applyBorder="1" applyAlignment="1">
      <alignment horizontal="left" vertical="top" wrapText="1"/>
    </xf>
    <xf numFmtId="0" fontId="45" fillId="8" borderId="0" xfId="0" applyFont="1" applyFill="1" applyBorder="1" applyAlignment="1">
      <alignment vertical="center" wrapText="1"/>
    </xf>
    <xf numFmtId="0" fontId="40" fillId="0" borderId="0" xfId="0" applyFont="1" applyAlignment="1">
      <alignment horizontal="left" vertical="top" wrapText="1"/>
    </xf>
    <xf numFmtId="0" fontId="40" fillId="0" borderId="0" xfId="0" applyFont="1" applyAlignment="1">
      <alignment vertical="top" wrapText="1"/>
    </xf>
    <xf numFmtId="0" fontId="28" fillId="6" borderId="0" xfId="13" applyFont="1" applyAlignment="1">
      <alignment vertical="top"/>
    </xf>
    <xf numFmtId="0" fontId="28" fillId="6" borderId="0" xfId="13" applyFont="1" applyBorder="1" applyAlignment="1">
      <alignment vertical="top"/>
    </xf>
    <xf numFmtId="168" fontId="28" fillId="7" borderId="0" xfId="13" applyNumberFormat="1" applyFont="1" applyFill="1" applyAlignment="1">
      <alignment horizontal="left" vertical="top" wrapText="1" indent="1"/>
    </xf>
    <xf numFmtId="168" fontId="31" fillId="7" borderId="0" xfId="13" applyNumberFormat="1" applyFont="1" applyFill="1" applyBorder="1" applyAlignment="1">
      <alignment vertical="top" wrapText="1"/>
    </xf>
    <xf numFmtId="0" fontId="27" fillId="6" borderId="0" xfId="13" applyFont="1" applyFill="1" applyBorder="1" applyAlignment="1">
      <alignment vertical="top" wrapText="1"/>
    </xf>
    <xf numFmtId="0" fontId="11" fillId="6" borderId="0" xfId="11">
      <alignment horizontal="left" vertical="top" wrapText="1" indent="1"/>
    </xf>
    <xf numFmtId="0" fontId="0" fillId="6" borderId="0" xfId="13" applyFont="1" applyAlignment="1">
      <alignment vertical="top"/>
    </xf>
    <xf numFmtId="0" fontId="22" fillId="6" borderId="0" xfId="11" applyFont="1">
      <alignment horizontal="left" vertical="top" wrapText="1" indent="1"/>
    </xf>
    <xf numFmtId="0" fontId="10" fillId="6" borderId="0" xfId="13" applyAlignment="1">
      <alignment vertical="top"/>
    </xf>
    <xf numFmtId="0" fontId="20" fillId="7" borderId="0" xfId="13" applyFont="1" applyFill="1" applyBorder="1" applyAlignment="1">
      <alignment horizontal="left" vertical="top" wrapText="1"/>
    </xf>
    <xf numFmtId="0" fontId="21" fillId="7" borderId="0" xfId="0" applyFont="1" applyFill="1" applyBorder="1" applyAlignment="1">
      <alignment horizontal="left" vertical="top" wrapText="1"/>
    </xf>
    <xf numFmtId="0" fontId="18" fillId="6" borderId="0" xfId="0" applyFont="1" applyFill="1" applyBorder="1" applyAlignment="1">
      <alignment horizontal="left" vertical="top" wrapText="1"/>
    </xf>
    <xf numFmtId="0" fontId="13" fillId="6" borderId="0" xfId="13" applyFont="1" applyFill="1" applyBorder="1" applyAlignment="1">
      <alignment horizontal="center" vertical="top" wrapText="1"/>
    </xf>
    <xf numFmtId="0" fontId="10" fillId="7" borderId="0" xfId="0" applyFont="1" applyFill="1" applyBorder="1" applyAlignment="1">
      <alignment horizontal="left" vertical="top" wrapText="1"/>
    </xf>
  </cellXfs>
  <cellStyles count="17">
    <cellStyle name="40% - Énfasis1" xfId="1" builtinId="31" customBuiltin="1"/>
    <cellStyle name="Con bandas" xfId="13"/>
    <cellStyle name="Día" xfId="12"/>
    <cellStyle name="Encabezado 1" xfId="2" builtinId="16" customBuiltin="1"/>
    <cellStyle name="Encabezado 4" xfId="11" builtinId="19" customBuiltin="1"/>
    <cellStyle name="Énfasis1" xfId="3" builtinId="29" customBuiltin="1"/>
    <cellStyle name="Énfasis5" xfId="4" builtinId="45" customBuiltin="1"/>
    <cellStyle name="Entrada de configuración" xfId="14"/>
    <cellStyle name="Millares" xfId="6" builtinId="3" customBuiltin="1"/>
    <cellStyle name="Millares [0]" xfId="7" builtinId="6" customBuiltin="1"/>
    <cellStyle name="Moneda" xfId="8" builtinId="4" customBuiltin="1"/>
    <cellStyle name="Moneda [0]" xfId="9" builtinId="7" customBuiltin="1"/>
    <cellStyle name="Normal" xfId="0" builtinId="0" customBuiltin="1"/>
    <cellStyle name="Porcentaje" xfId="10" builtinId="5" customBuiltin="1"/>
    <cellStyle name="Título" xfId="5" builtinId="15" customBuiltin="1"/>
    <cellStyle name="Título 2" xfId="15" builtinId="17" customBuiltin="1"/>
    <cellStyle name="Título 3" xfId="16" builtinId="18" customBuiltin="1"/>
  </cellStyles>
  <dxfs count="25">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P14"/>
  <sheetViews>
    <sheetView showGridLines="0" topLeftCell="A4" zoomScaleNormal="100" workbookViewId="0">
      <selection activeCell="F19" sqref="F19"/>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21.625" customWidth="1"/>
    <col min="11" max="11" width="13.625" customWidth="1"/>
    <col min="12" max="12" width="12.75" customWidth="1"/>
  </cols>
  <sheetData>
    <row r="1" spans="1:16" s="1" customFormat="1" ht="60" customHeight="1" x14ac:dyDescent="0.25">
      <c r="A1"/>
      <c r="B1" s="13" t="str">
        <f>"Enero "&amp;CalendarYear</f>
        <v>Enero 2020</v>
      </c>
      <c r="C1" s="7"/>
      <c r="D1" s="7"/>
      <c r="E1" s="3"/>
      <c r="F1" s="3"/>
      <c r="G1" s="93"/>
      <c r="H1" s="7"/>
      <c r="J1" s="15" t="s">
        <v>1</v>
      </c>
      <c r="K1"/>
    </row>
    <row r="2" spans="1:16" s="2" customFormat="1" ht="21.75" customHeight="1" thickBot="1" x14ac:dyDescent="0.4">
      <c r="A2"/>
      <c r="B2" s="10" t="str">
        <f>WeekStart</f>
        <v>LUNES</v>
      </c>
      <c r="C2" s="10" t="str">
        <f t="shared" ref="C2:H2" si="0">UPPER(TEXT(C3,"dddd"))</f>
        <v>MARTES</v>
      </c>
      <c r="D2" s="10" t="str">
        <f>UPPER(TEXT(D3,"dddd"))</f>
        <v>MIÉRCOLES</v>
      </c>
      <c r="E2" s="10" t="str">
        <f t="shared" si="0"/>
        <v>JUEVES</v>
      </c>
      <c r="F2" s="10" t="str">
        <f t="shared" si="0"/>
        <v>VIERNES</v>
      </c>
      <c r="G2" s="10" t="str">
        <f t="shared" si="0"/>
        <v>SÁBADO</v>
      </c>
      <c r="H2" s="10" t="str">
        <f t="shared" si="0"/>
        <v>DOMINGO</v>
      </c>
      <c r="J2" s="16" t="s">
        <v>2</v>
      </c>
      <c r="K2" s="11">
        <v>2020</v>
      </c>
      <c r="L2" s="86" t="s">
        <v>45</v>
      </c>
      <c r="M2" s="115"/>
      <c r="O2" s="86" t="s">
        <v>47</v>
      </c>
      <c r="P2" s="114"/>
    </row>
    <row r="3" spans="1:16" s="5" customFormat="1" ht="19.5" customHeight="1" x14ac:dyDescent="0.35">
      <c r="A3"/>
      <c r="B3" s="8">
        <f t="array" ref="B3:H3">DaysAndWeeks+DATE(CalendarYear,1,1)-WEEKDAY(DATE(CalendarYear,1,1),(WeekStart="Lunes")+1)+1</f>
        <v>43829</v>
      </c>
      <c r="C3" s="8">
        <v>43830</v>
      </c>
      <c r="D3" s="8">
        <v>43831</v>
      </c>
      <c r="E3" s="8">
        <v>43832</v>
      </c>
      <c r="F3" s="8">
        <v>43833</v>
      </c>
      <c r="G3" s="8">
        <v>43834</v>
      </c>
      <c r="H3" s="8">
        <v>43835</v>
      </c>
      <c r="J3" s="16" t="s">
        <v>3</v>
      </c>
      <c r="K3" s="11" t="s">
        <v>4</v>
      </c>
      <c r="L3" s="66" t="s">
        <v>46</v>
      </c>
      <c r="M3" s="113"/>
    </row>
    <row r="4" spans="1:16" ht="57.95" customHeight="1" x14ac:dyDescent="0.25">
      <c r="J4" s="14"/>
      <c r="K4" s="87"/>
    </row>
    <row r="5" spans="1:16" s="5" customFormat="1" ht="19.5" customHeight="1" x14ac:dyDescent="0.25">
      <c r="A5"/>
      <c r="B5" s="9">
        <f t="array" ref="B5:H5">DaysAndWeeks+DATE(CalendarYear,1,1)-WEEKDAY(DATE(CalendarYear,1,1),(WeekStart="Lunes")+1)+8</f>
        <v>43836</v>
      </c>
      <c r="C5" s="9">
        <v>43837</v>
      </c>
      <c r="D5" s="9">
        <v>43838</v>
      </c>
      <c r="E5" s="9">
        <v>43839</v>
      </c>
      <c r="F5" s="9">
        <v>43840</v>
      </c>
      <c r="G5" s="9">
        <v>43841</v>
      </c>
      <c r="H5" s="9">
        <v>43842</v>
      </c>
    </row>
    <row r="6" spans="1:16" ht="57.95" customHeight="1" x14ac:dyDescent="0.25">
      <c r="B6" s="17"/>
      <c r="C6" s="17"/>
      <c r="D6" s="28" t="s">
        <v>50</v>
      </c>
      <c r="E6" s="17"/>
      <c r="F6" s="17"/>
      <c r="G6" s="17"/>
      <c r="H6" s="17"/>
      <c r="J6" s="6"/>
    </row>
    <row r="7" spans="1:16" s="5" customFormat="1" ht="19.5" customHeight="1" x14ac:dyDescent="0.25">
      <c r="A7"/>
      <c r="B7" s="8">
        <f t="array" ref="B7:H7">DaysAndWeeks+DATE(CalendarYear,1,1)-WEEKDAY(DATE(CalendarYear,1,1),(WeekStart="Lunes")+1)+15</f>
        <v>43843</v>
      </c>
      <c r="C7" s="8">
        <v>43844</v>
      </c>
      <c r="D7" s="8">
        <v>43845</v>
      </c>
      <c r="E7" s="8">
        <v>43846</v>
      </c>
      <c r="F7" s="8">
        <v>43847</v>
      </c>
      <c r="G7" s="8">
        <v>43848</v>
      </c>
      <c r="H7" s="8">
        <v>43849</v>
      </c>
      <c r="J7" s="6"/>
    </row>
    <row r="8" spans="1:16" ht="93.75" customHeight="1" x14ac:dyDescent="0.25">
      <c r="B8" s="74" t="s">
        <v>48</v>
      </c>
      <c r="D8" s="67" t="s">
        <v>75</v>
      </c>
      <c r="F8" s="67" t="s">
        <v>69</v>
      </c>
    </row>
    <row r="9" spans="1:16" s="5" customFormat="1" ht="19.5" customHeight="1" x14ac:dyDescent="0.25">
      <c r="A9"/>
      <c r="B9" s="9">
        <f t="array" ref="B9:H9">DaysAndWeeks+DATE(CalendarYear,1,1)-WEEKDAY(DATE(CalendarYear,1,1),(WeekStart="Lunes")+1)+22</f>
        <v>43850</v>
      </c>
      <c r="C9" s="9">
        <v>43851</v>
      </c>
      <c r="D9" s="9">
        <v>43852</v>
      </c>
      <c r="E9" s="9">
        <v>43853</v>
      </c>
      <c r="F9" s="9">
        <v>43854</v>
      </c>
      <c r="G9" s="9">
        <v>43855</v>
      </c>
      <c r="H9" s="9">
        <v>43856</v>
      </c>
    </row>
    <row r="10" spans="1:16" ht="125.25" customHeight="1" x14ac:dyDescent="0.25">
      <c r="B10" s="17"/>
      <c r="C10" s="104" t="s">
        <v>69</v>
      </c>
      <c r="D10" s="88" t="s">
        <v>68</v>
      </c>
      <c r="E10" s="28" t="s">
        <v>53</v>
      </c>
      <c r="F10" s="17"/>
      <c r="G10" s="17"/>
      <c r="H10" s="17"/>
    </row>
    <row r="11" spans="1:16" s="5" customFormat="1" ht="19.5" customHeight="1" x14ac:dyDescent="0.25">
      <c r="A11"/>
      <c r="B11" s="8">
        <f t="array" ref="B11:H11">DaysAndWeeks+DATE(CalendarYear,1,1)-WEEKDAY(DATE(CalendarYear,1,1),(WeekStart="Lunes")+1)+29</f>
        <v>43857</v>
      </c>
      <c r="C11" s="8">
        <v>43858</v>
      </c>
      <c r="D11" s="8">
        <v>43859</v>
      </c>
      <c r="E11" s="8">
        <v>43860</v>
      </c>
      <c r="F11" s="8">
        <v>43861</v>
      </c>
      <c r="G11" s="8">
        <v>43862</v>
      </c>
      <c r="H11" s="8">
        <v>43863</v>
      </c>
    </row>
    <row r="12" spans="1:16" ht="73.5" customHeight="1" x14ac:dyDescent="0.25">
      <c r="B12" s="74"/>
      <c r="C12" s="74" t="s">
        <v>88</v>
      </c>
      <c r="D12" s="90" t="s">
        <v>90</v>
      </c>
      <c r="E12" s="74" t="s">
        <v>89</v>
      </c>
      <c r="J12" s="66"/>
    </row>
    <row r="13" spans="1:16" s="5" customFormat="1" ht="19.5" customHeight="1" x14ac:dyDescent="0.25">
      <c r="A13"/>
      <c r="B13" s="9">
        <f t="array" ref="B13:C13">DaysAndWeeks+DATE(CalendarYear,1,1)-WEEKDAY(DATE(CalendarYear,1,1),(WeekStart="Lunes")+1)+36</f>
        <v>43864</v>
      </c>
      <c r="C13" s="9">
        <v>43865</v>
      </c>
      <c r="D13" s="126" t="s">
        <v>0</v>
      </c>
      <c r="E13" s="127"/>
      <c r="F13" s="127"/>
      <c r="G13" s="127"/>
      <c r="H13" s="127"/>
    </row>
    <row r="14" spans="1:16" ht="57.95" customHeight="1" x14ac:dyDescent="0.25">
      <c r="B14" s="17"/>
      <c r="C14" s="17"/>
      <c r="D14" s="126"/>
      <c r="E14" s="127"/>
      <c r="F14" s="127"/>
      <c r="G14" s="127"/>
      <c r="H14" s="127"/>
    </row>
  </sheetData>
  <mergeCells count="2">
    <mergeCell ref="D13:D14"/>
    <mergeCell ref="E13:H14"/>
  </mergeCells>
  <phoneticPr fontId="1" type="noConversion"/>
  <conditionalFormatting sqref="B11:C11 B13:C13 G11:H11">
    <cfRule type="expression" dxfId="24" priority="25">
      <formula>AND(DAY(B11)&gt;=1,DAY(B11)&lt;=15)</formula>
    </cfRule>
  </conditionalFormatting>
  <conditionalFormatting sqref="B3:G3">
    <cfRule type="expression" dxfId="23" priority="24">
      <formula>DAY(B3)&gt;8</formula>
    </cfRule>
  </conditionalFormatting>
  <conditionalFormatting sqref="D10:G10 D12:G12 G11">
    <cfRule type="timePeriod" dxfId="22" priority="1" timePeriod="lastMonth">
      <formula>AND(MONTH(D10)=MONTH(EDATE(TODAY(),0-1)),YEAR(D10)=YEAR(EDATE(TODAY(),0-1)))</formula>
    </cfRule>
  </conditionalFormatting>
  <dataValidations count="14">
    <dataValidation type="list" errorStyle="warning" allowBlank="1" showInputMessage="1" showErrorMessage="1" error="Seleccione un día de la lista. Seleccione CANCELAR y presione ALT+FLECHA ABAJO para elegir un día de la lista desplegable." prompt="Escriba el día de inicio de la semana en esta celda. Presione ALT+FLECHA ABAJO para abrir la lista desplegable y luego, ENTRAR para seleccionar el día de inicio de la semana." sqref="K3">
      <formula1>"DOMINGO,LUNES"</formula1>
    </dataValidation>
    <dataValidation allowBlank="1" showInputMessage="1" showErrorMessage="1" prompt="Cree calendarios personalizados de un mes en este libro. Personalice el año y el día de inicio de la semana de todos los meses con esta hoja de cálculo de enero. Cada mes se encuentra en una hoja de cálculo independiente." sqref="A1"/>
    <dataValidation allowBlank="1" showInputMessage="1" showErrorMessage="1" prompt="El año de esta celda se actualiza automáticamente. Seleccione otro año en la celda K2 para cambiar de año." sqref="C1:D1"/>
    <dataValidation allowBlank="1" showInputMessage="1" showErrorMessage="1" prompt="Escriba el año y seleccione el día de inicio del calendario en las celdas siguientes. Estas celdas de configuración del calendario no se imprimirán." sqref="J1"/>
    <dataValidation allowBlank="1" showInputMessage="1" showErrorMessage="1" prompt="Escriba el año en la celda a la derecha." sqref="J2"/>
    <dataValidation allowBlank="1" showInputMessage="1" showErrorMessage="1" prompt="Seleccione el día de inicio de la semana en la celda a la derecha." sqref="J3"/>
    <dataValidation allowBlank="1" showInputMessage="1" showErrorMessage="1" prompt="Escriba el año en esta celda." sqref="K2"/>
    <dataValidation allowBlank="1" showInputMessage="1" showErrorMessage="1" prompt="Esta fila contiene los nombres de los días laborables de este calendario. Esta celda contiene el día de inicio de la semana. Para cambiar el día de inicio, escriba un nuevo día laborable en la celda K3." sqref="B2"/>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l año de esta celda se actualiza automáticamente según el año especificado en la celda K2. El calendario siguiente incluye fechas de los meses anterior y posterior con un sombreado de fuente más claro." sqref="B1"/>
    <dataValidation allowBlank="1" showInputMessage="1" showErrorMessage="1" prompt="El día laborable se determinará    _x000a_automáticamente." sqref="C2:H2"/>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esta celda." sqref="E13:H14"/>
    <dataValidation allowBlank="1" showInputMessage="1" showErrorMessage="1" prompt="Escriba notas en la celda a la derecha." sqref="D13:D14"/>
  </dataValidations>
  <printOptions horizontalCentered="1" verticalCentered="1"/>
  <pageMargins left="0.7" right="0.7" top="0.75" bottom="0.75" header="0.3" footer="0.3"/>
  <pageSetup paperSize="9" scale="86"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J14"/>
  <sheetViews>
    <sheetView showGridLines="0" topLeftCell="A7" zoomScaleNormal="100" workbookViewId="0">
      <selection activeCell="H10" sqref="H10"/>
    </sheetView>
  </sheetViews>
  <sheetFormatPr baseColWidth="10" defaultColWidth="8.75" defaultRowHeight="15" x14ac:dyDescent="0.25"/>
  <cols>
    <col min="1" max="1" width="2.625" customWidth="1"/>
    <col min="2" max="2" width="18.25" customWidth="1"/>
    <col min="3" max="3" width="17.625" customWidth="1"/>
    <col min="4" max="4" width="18.25" customWidth="1"/>
    <col min="5" max="8" width="17.625" customWidth="1"/>
    <col min="9" max="9" width="2.625" customWidth="1"/>
    <col min="10" max="10" width="14.875" customWidth="1"/>
  </cols>
  <sheetData>
    <row r="1" spans="1:10" s="1" customFormat="1" ht="59.25" customHeight="1" x14ac:dyDescent="0.25">
      <c r="A1"/>
      <c r="B1" s="7" t="str">
        <f>"Febrero "&amp;CalendarYear</f>
        <v>Febrero 2020</v>
      </c>
      <c r="C1" s="7"/>
      <c r="D1" s="7"/>
      <c r="E1" s="3"/>
      <c r="F1" s="3"/>
      <c r="G1" s="3"/>
      <c r="H1" s="4"/>
    </row>
    <row r="2" spans="1:10" s="2" customFormat="1" ht="21.75" customHeight="1" thickBot="1" x14ac:dyDescent="0.3">
      <c r="A2"/>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1:10" s="5" customFormat="1" ht="19.5" customHeight="1" x14ac:dyDescent="0.25">
      <c r="A3"/>
      <c r="B3" s="8">
        <f t="array" ref="B3:H3">DaysAndWeeks+DATE(CalendarYear,2,1)-WEEKDAY(DATE(CalendarYear,2,1),(WeekStart="Lunes")+1)+1</f>
        <v>43857</v>
      </c>
      <c r="C3" s="8">
        <v>43858</v>
      </c>
      <c r="D3" s="8">
        <v>43859</v>
      </c>
      <c r="E3" s="8">
        <v>43860</v>
      </c>
      <c r="F3" s="8">
        <v>43861</v>
      </c>
      <c r="G3" s="8">
        <v>43862</v>
      </c>
      <c r="H3" s="8">
        <v>43863</v>
      </c>
    </row>
    <row r="4" spans="1:10" ht="93" customHeight="1" x14ac:dyDescent="0.25">
      <c r="B4" s="19"/>
      <c r="C4" s="19"/>
      <c r="D4" s="19"/>
      <c r="E4" s="19"/>
      <c r="F4" s="19"/>
      <c r="G4" s="19"/>
      <c r="H4" s="19"/>
    </row>
    <row r="5" spans="1:10" s="5" customFormat="1" ht="19.5" customHeight="1" x14ac:dyDescent="0.25">
      <c r="A5"/>
      <c r="B5" s="20">
        <f t="array" ref="B5:H5">DaysAndWeeks+DATE(CalendarYear,2,1)-WEEKDAY(DATE(CalendarYear,2,1),(WeekStart="Lunes")+1)+8</f>
        <v>43864</v>
      </c>
      <c r="C5" s="20">
        <v>43865</v>
      </c>
      <c r="D5" s="20">
        <v>43866</v>
      </c>
      <c r="E5" s="20">
        <v>43867</v>
      </c>
      <c r="F5" s="20">
        <v>43868</v>
      </c>
      <c r="G5" s="20">
        <v>43869</v>
      </c>
      <c r="H5" s="20">
        <v>43870</v>
      </c>
    </row>
    <row r="6" spans="1:10" ht="129" customHeight="1" x14ac:dyDescent="0.25">
      <c r="B6" s="80" t="s">
        <v>55</v>
      </c>
      <c r="C6" s="80" t="s">
        <v>49</v>
      </c>
      <c r="D6" s="88" t="s">
        <v>91</v>
      </c>
      <c r="E6" s="54" t="s">
        <v>7</v>
      </c>
      <c r="F6" s="21"/>
      <c r="G6" s="21"/>
      <c r="H6" s="21"/>
    </row>
    <row r="7" spans="1:10" s="5" customFormat="1" ht="19.5" customHeight="1" x14ac:dyDescent="0.25">
      <c r="A7"/>
      <c r="B7" s="22">
        <f t="array" ref="B7:H7">DaysAndWeeks+DATE(CalendarYear,2,1)-WEEKDAY(DATE(CalendarYear,2,1),(WeekStart="Lunes")+1)+15</f>
        <v>43871</v>
      </c>
      <c r="C7" s="22">
        <v>43872</v>
      </c>
      <c r="D7" s="22">
        <v>43873</v>
      </c>
      <c r="E7" s="22">
        <v>43874</v>
      </c>
      <c r="F7" s="22">
        <v>43875</v>
      </c>
      <c r="G7" s="22">
        <v>43876</v>
      </c>
      <c r="H7" s="22">
        <v>43877</v>
      </c>
    </row>
    <row r="8" spans="1:10" ht="118.5" customHeight="1" x14ac:dyDescent="0.25">
      <c r="B8" s="74" t="s">
        <v>77</v>
      </c>
      <c r="C8" s="74" t="s">
        <v>49</v>
      </c>
      <c r="D8" s="90" t="s">
        <v>96</v>
      </c>
      <c r="E8" s="47"/>
      <c r="F8" s="19"/>
      <c r="G8" s="19"/>
      <c r="H8" s="19"/>
    </row>
    <row r="9" spans="1:10" s="5" customFormat="1" ht="19.5" customHeight="1" x14ac:dyDescent="0.25">
      <c r="A9"/>
      <c r="B9" s="20">
        <f t="array" ref="B9:H9">DaysAndWeeks+DATE(CalendarYear,2,1)-WEEKDAY(DATE(CalendarYear,2,1),(WeekStart="Lunes")+1)+22</f>
        <v>43878</v>
      </c>
      <c r="C9" s="20">
        <v>43879</v>
      </c>
      <c r="D9" s="20">
        <v>43880</v>
      </c>
      <c r="E9" s="20">
        <v>43881</v>
      </c>
      <c r="F9" s="20">
        <v>43882</v>
      </c>
      <c r="G9" s="20">
        <v>43883</v>
      </c>
      <c r="H9" s="20">
        <v>43884</v>
      </c>
    </row>
    <row r="10" spans="1:10" ht="149.25" customHeight="1" x14ac:dyDescent="0.25">
      <c r="B10" s="80"/>
      <c r="C10" s="28"/>
      <c r="D10" s="28" t="s">
        <v>101</v>
      </c>
      <c r="E10" s="54" t="s">
        <v>111</v>
      </c>
      <c r="F10" s="91" t="s">
        <v>102</v>
      </c>
      <c r="G10" s="21"/>
      <c r="H10" s="21"/>
      <c r="J10" s="66" t="s">
        <v>52</v>
      </c>
    </row>
    <row r="11" spans="1:10" s="5" customFormat="1" ht="19.5" customHeight="1" x14ac:dyDescent="0.25">
      <c r="A11"/>
      <c r="B11" s="22">
        <f t="array" ref="B11:H11">DaysAndWeeks+DATE(CalendarYear,2,1)-WEEKDAY(DATE(CalendarYear,2,1),(WeekStart="Lunes")+1)+29</f>
        <v>43885</v>
      </c>
      <c r="C11" s="22">
        <v>43886</v>
      </c>
      <c r="D11" s="22">
        <v>43887</v>
      </c>
      <c r="E11" s="22">
        <v>43888</v>
      </c>
      <c r="F11" s="22">
        <v>43889</v>
      </c>
      <c r="G11" s="22">
        <v>43890</v>
      </c>
      <c r="H11" s="22">
        <v>43891</v>
      </c>
    </row>
    <row r="12" spans="1:10" ht="126" customHeight="1" x14ac:dyDescent="0.25">
      <c r="B12" s="73"/>
      <c r="C12" s="73" t="s">
        <v>92</v>
      </c>
      <c r="D12" s="47" t="s">
        <v>93</v>
      </c>
      <c r="E12" s="92" t="s">
        <v>70</v>
      </c>
      <c r="F12" s="73"/>
      <c r="G12" s="19"/>
      <c r="H12" s="19"/>
    </row>
    <row r="13" spans="1:10" s="5" customFormat="1" ht="19.5" customHeight="1" x14ac:dyDescent="0.25">
      <c r="A13"/>
      <c r="B13" s="20">
        <f t="array" ref="B13:C13">DaysAndWeeks+DATE(CalendarYear,2,1)-WEEKDAY(DATE(CalendarYear,2,1),(WeekStart="Lunes")+1)+36</f>
        <v>43892</v>
      </c>
      <c r="C13" s="20">
        <v>43893</v>
      </c>
      <c r="D13" s="128" t="s">
        <v>0</v>
      </c>
      <c r="E13" s="129"/>
      <c r="F13" s="129"/>
      <c r="G13" s="129"/>
      <c r="H13" s="129"/>
    </row>
    <row r="14" spans="1:10" ht="57.95" customHeight="1" x14ac:dyDescent="0.25">
      <c r="B14" s="21"/>
      <c r="C14" s="21"/>
      <c r="D14" s="128"/>
      <c r="E14" s="129"/>
      <c r="F14" s="129"/>
      <c r="G14" s="129"/>
      <c r="H14" s="129"/>
    </row>
  </sheetData>
  <mergeCells count="2">
    <mergeCell ref="D13:D14"/>
    <mergeCell ref="E13:H14"/>
  </mergeCells>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febrer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B1:J16"/>
  <sheetViews>
    <sheetView showGridLines="0" topLeftCell="A4" zoomScaleNormal="100" workbookViewId="0">
      <selection activeCell="E11" sqref="E11"/>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2:10" ht="59.25" customHeight="1" x14ac:dyDescent="0.25">
      <c r="B1" s="7" t="str">
        <f>"Marzo "&amp;CalendarYear</f>
        <v>Marzo 2020</v>
      </c>
      <c r="C1" s="7"/>
      <c r="D1" s="7"/>
      <c r="E1" s="3"/>
      <c r="F1" s="3"/>
      <c r="G1" s="3"/>
      <c r="H1" s="4"/>
    </row>
    <row r="2" spans="2:10"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10" ht="19.5" customHeight="1" x14ac:dyDescent="0.25">
      <c r="B3" s="8">
        <f t="array" ref="B3:H3">DaysAndWeeks+DATE(CalendarYear,3,1)-WEEKDAY(DATE(CalendarYear,3,1),(WeekStart="Lunes")+1)+1</f>
        <v>43885</v>
      </c>
      <c r="C3" s="8">
        <v>43886</v>
      </c>
      <c r="D3" s="8">
        <v>43887</v>
      </c>
      <c r="E3" s="8">
        <v>43888</v>
      </c>
      <c r="F3" s="8">
        <v>43889</v>
      </c>
      <c r="G3" s="8">
        <v>43890</v>
      </c>
      <c r="H3" s="8">
        <v>43891</v>
      </c>
    </row>
    <row r="4" spans="2:10" ht="64.5" customHeight="1" x14ac:dyDescent="0.25">
      <c r="F4" s="37"/>
    </row>
    <row r="5" spans="2:10" ht="19.5" customHeight="1" x14ac:dyDescent="0.25">
      <c r="B5" s="12">
        <f t="array" ref="B5:H5">DaysAndWeeks+DATE(CalendarYear,3,1)-WEEKDAY(DATE(CalendarYear,3,1),(WeekStart="Lunes")+1)+8</f>
        <v>43892</v>
      </c>
      <c r="C5" s="12">
        <v>43893</v>
      </c>
      <c r="D5" s="12">
        <v>43894</v>
      </c>
      <c r="E5" s="12">
        <v>43895</v>
      </c>
      <c r="F5" s="12">
        <v>43896</v>
      </c>
      <c r="G5" s="12">
        <v>43897</v>
      </c>
      <c r="H5" s="12">
        <v>43898</v>
      </c>
    </row>
    <row r="6" spans="2:10" ht="91.5" customHeight="1" x14ac:dyDescent="0.25">
      <c r="B6" s="80" t="s">
        <v>49</v>
      </c>
      <c r="C6" s="27"/>
      <c r="D6" s="103" t="s">
        <v>5</v>
      </c>
      <c r="E6" s="54" t="s">
        <v>115</v>
      </c>
      <c r="F6" s="107"/>
      <c r="G6" s="107"/>
      <c r="H6" s="27"/>
    </row>
    <row r="7" spans="2:10" ht="19.5" customHeight="1" x14ac:dyDescent="0.25">
      <c r="B7" s="8">
        <f t="array" ref="B7:H7">DaysAndWeeks+DATE(CalendarYear,3,1)-WEEKDAY(DATE(CalendarYear,3,1),(WeekStart="Lunes")+1)+15</f>
        <v>43899</v>
      </c>
      <c r="C7" s="8">
        <v>43900</v>
      </c>
      <c r="D7" s="8">
        <v>43901</v>
      </c>
      <c r="E7" s="8">
        <v>43902</v>
      </c>
      <c r="F7" s="8">
        <v>43903</v>
      </c>
      <c r="G7" s="8">
        <v>43904</v>
      </c>
      <c r="H7" s="8">
        <v>43905</v>
      </c>
    </row>
    <row r="8" spans="2:10" ht="57.95" customHeight="1" x14ac:dyDescent="0.25">
      <c r="C8" s="38"/>
      <c r="D8" s="47" t="s">
        <v>66</v>
      </c>
      <c r="E8" s="62" t="s">
        <v>99</v>
      </c>
      <c r="F8" s="62" t="s">
        <v>100</v>
      </c>
      <c r="G8" s="39"/>
    </row>
    <row r="9" spans="2:10" ht="20.25" customHeight="1" x14ac:dyDescent="0.25">
      <c r="C9" s="31"/>
      <c r="D9" s="18"/>
      <c r="F9" s="30"/>
    </row>
    <row r="10" spans="2:10" ht="19.5" customHeight="1" x14ac:dyDescent="0.25">
      <c r="B10" s="12">
        <f t="array" ref="B10:H10">DaysAndWeeks+DATE(CalendarYear,3,1)-WEEKDAY(DATE(CalendarYear,3,1),(WeekStart="Lunes")+1)+22</f>
        <v>43906</v>
      </c>
      <c r="C10" s="12">
        <v>43907</v>
      </c>
      <c r="D10" s="12">
        <v>43908</v>
      </c>
      <c r="E10" s="12">
        <v>43909</v>
      </c>
      <c r="F10" s="12">
        <v>43910</v>
      </c>
      <c r="G10" s="12">
        <v>43911</v>
      </c>
      <c r="H10" s="12">
        <v>43912</v>
      </c>
    </row>
    <row r="11" spans="2:10" ht="85.5" customHeight="1" x14ac:dyDescent="0.25">
      <c r="B11" s="27" t="s">
        <v>6</v>
      </c>
      <c r="C11" s="80" t="s">
        <v>49</v>
      </c>
      <c r="D11" s="28" t="s">
        <v>67</v>
      </c>
      <c r="E11" s="54" t="s">
        <v>128</v>
      </c>
      <c r="F11" s="27"/>
      <c r="G11" s="27"/>
      <c r="H11" s="27"/>
    </row>
    <row r="12" spans="2:10" ht="11.25" customHeight="1" x14ac:dyDescent="0.25">
      <c r="B12" s="33"/>
      <c r="C12" s="33"/>
      <c r="D12" s="32"/>
      <c r="E12" s="130"/>
      <c r="F12" s="130"/>
      <c r="G12" s="130"/>
      <c r="H12" s="130"/>
    </row>
    <row r="13" spans="2:10" ht="19.5" customHeight="1" x14ac:dyDescent="0.25">
      <c r="B13" s="8">
        <f t="array" ref="B13:H13">DaysAndWeeks+DATE(CalendarYear,3,1)-WEEKDAY(DATE(CalendarYear,3,1),(WeekStart="Lunes")+1)+29</f>
        <v>43913</v>
      </c>
      <c r="C13" s="8">
        <v>43914</v>
      </c>
      <c r="D13" s="8">
        <v>43915</v>
      </c>
      <c r="E13" s="8">
        <v>43916</v>
      </c>
      <c r="F13" s="8">
        <v>43917</v>
      </c>
      <c r="G13" s="8">
        <v>43918</v>
      </c>
      <c r="H13" s="8">
        <v>43919</v>
      </c>
    </row>
    <row r="14" spans="2:10" ht="165" customHeight="1" x14ac:dyDescent="0.25">
      <c r="B14" s="74" t="s">
        <v>55</v>
      </c>
      <c r="C14" s="106"/>
      <c r="D14" s="47" t="s">
        <v>80</v>
      </c>
      <c r="E14" s="111" t="s">
        <v>127</v>
      </c>
      <c r="F14" s="106"/>
      <c r="J14" s="66" t="s">
        <v>52</v>
      </c>
    </row>
    <row r="15" spans="2:10" ht="19.5" customHeight="1" x14ac:dyDescent="0.25">
      <c r="B15" s="12">
        <f t="array" ref="B15:C15">DaysAndWeeks+DATE(CalendarYear,3,1)-WEEKDAY(DATE(CalendarYear,3,1),(WeekStart="Lunes")+1)+36</f>
        <v>43920</v>
      </c>
      <c r="C15" s="12">
        <v>43921</v>
      </c>
      <c r="D15" s="126" t="s">
        <v>0</v>
      </c>
      <c r="E15" s="127"/>
      <c r="F15" s="127"/>
      <c r="G15" s="127"/>
      <c r="H15" s="127"/>
    </row>
    <row r="16" spans="2:10" ht="71.25" customHeight="1" x14ac:dyDescent="0.25">
      <c r="B16" s="27"/>
      <c r="C16" s="54" t="s">
        <v>53</v>
      </c>
      <c r="D16" s="126"/>
      <c r="E16" s="127"/>
      <c r="F16" s="127"/>
      <c r="G16" s="127"/>
      <c r="H16" s="127"/>
    </row>
  </sheetData>
  <mergeCells count="4">
    <mergeCell ref="D15:D16"/>
    <mergeCell ref="E15:H16"/>
    <mergeCell ref="E12:F12"/>
    <mergeCell ref="G12:H12"/>
  </mergeCells>
  <conditionalFormatting sqref="B13:H13 B15:C15">
    <cfRule type="expression" dxfId="19" priority="2">
      <formula>AND(DAY(B13)&gt;=1,DAY(B13)&lt;=15)</formula>
    </cfRule>
  </conditionalFormatting>
  <conditionalFormatting sqref="B3:G3">
    <cfRule type="expression" dxfId="18" priority="1">
      <formula>DAY(B3)&gt;8</formula>
    </cfRule>
  </conditionalFormatting>
  <dataValidations count="9">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esta celda." sqref="E15:H16"/>
    <dataValidation allowBlank="1" showInputMessage="1" showErrorMessage="1" prompt="Escriba notas en la celda a la derecha." sqref="D15:D16"/>
    <dataValidation allowBlank="1" showInputMessage="1" showErrorMessage="1" prompt="Calendario del mes de marzo" sqref="A1"/>
    <dataValidation allowBlank="1" showInputMessage="1" showErrorMessage="1" prompt="El año de esta celda se actualiza automáticamente. Seleccione otro año en la celda K2 para cambiar de año." sqref="C1:D1"/>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l día laborable se determinará    _x000a_automáticamente." sqref="C2:H2"/>
  </dataValidations>
  <printOptions horizontalCentered="1" verticalCentered="1"/>
  <pageMargins left="0.7" right="0.7" top="0.75" bottom="0.75" header="0.3" footer="0.3"/>
  <pageSetup paperSize="9" scale="72"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B1:K17"/>
  <sheetViews>
    <sheetView showGridLines="0" topLeftCell="A4" zoomScale="93" zoomScaleNormal="93" workbookViewId="0">
      <selection activeCell="E11" sqref="E11"/>
    </sheetView>
  </sheetViews>
  <sheetFormatPr baseColWidth="10" defaultColWidth="8.75" defaultRowHeight="15" x14ac:dyDescent="0.25"/>
  <cols>
    <col min="1" max="1" width="2.625" customWidth="1"/>
    <col min="2" max="2" width="18.25" customWidth="1"/>
    <col min="3" max="3" width="20" customWidth="1"/>
    <col min="4" max="8" width="17.625" customWidth="1"/>
    <col min="9" max="9" width="2.625" customWidth="1"/>
    <col min="10" max="10" width="15.5" customWidth="1"/>
  </cols>
  <sheetData>
    <row r="1" spans="2:11" ht="59.25" customHeight="1" x14ac:dyDescent="0.25">
      <c r="B1" s="7" t="str">
        <f>"Abril "&amp;CalendarYear</f>
        <v>Abril 2020</v>
      </c>
      <c r="C1" s="7"/>
      <c r="D1" s="7"/>
      <c r="E1" s="3"/>
      <c r="F1" s="3"/>
      <c r="G1" s="3"/>
      <c r="H1" s="4"/>
    </row>
    <row r="2" spans="2:11"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11" ht="19.5" customHeight="1" x14ac:dyDescent="0.25">
      <c r="B3" s="79">
        <f t="array" ref="B3:H3">DaysAndWeeks+DATE(CalendarYear,4,1)-WEEKDAY(DATE(CalendarYear,4,1),(WeekStart="Lunes")+1)+1</f>
        <v>43920</v>
      </c>
      <c r="C3" s="79">
        <v>43921</v>
      </c>
      <c r="D3" s="40">
        <v>43922</v>
      </c>
      <c r="E3" s="40">
        <v>43923</v>
      </c>
      <c r="F3" s="40">
        <v>43924</v>
      </c>
      <c r="G3" s="40">
        <v>43925</v>
      </c>
      <c r="H3" s="40">
        <v>43926</v>
      </c>
      <c r="K3" t="s">
        <v>8</v>
      </c>
    </row>
    <row r="4" spans="2:11" ht="106.5" customHeight="1" x14ac:dyDescent="0.25">
      <c r="B4" s="30"/>
      <c r="C4" s="63"/>
      <c r="D4" s="90" t="s">
        <v>124</v>
      </c>
      <c r="E4" s="62" t="s">
        <v>94</v>
      </c>
      <c r="F4" s="63"/>
      <c r="G4" s="35"/>
    </row>
    <row r="5" spans="2:11" ht="19.5" customHeight="1" x14ac:dyDescent="0.25">
      <c r="B5" s="12">
        <f t="array" ref="B5:H5">DaysAndWeeks+DATE(CalendarYear,4,1)-WEEKDAY(DATE(CalendarYear,4,1),(WeekStart="Lunes")+1)+8</f>
        <v>43927</v>
      </c>
      <c r="C5" s="12">
        <v>43928</v>
      </c>
      <c r="D5" s="12">
        <v>43929</v>
      </c>
      <c r="E5" s="12">
        <v>43930</v>
      </c>
      <c r="F5" s="12">
        <v>43931</v>
      </c>
      <c r="G5" s="12">
        <v>43932</v>
      </c>
      <c r="H5" s="12">
        <v>43933</v>
      </c>
      <c r="J5" s="25"/>
    </row>
    <row r="6" spans="2:11" ht="106.5" customHeight="1" x14ac:dyDescent="0.25">
      <c r="B6" s="48"/>
      <c r="C6" s="48"/>
      <c r="D6" s="89" t="s">
        <v>123</v>
      </c>
      <c r="E6" s="118" t="s">
        <v>103</v>
      </c>
      <c r="F6" s="118" t="s">
        <v>104</v>
      </c>
      <c r="G6" s="49"/>
      <c r="H6" s="50"/>
      <c r="J6" s="25"/>
    </row>
    <row r="7" spans="2:11" ht="19.5" customHeight="1" x14ac:dyDescent="0.25">
      <c r="B7" s="8">
        <f t="array" ref="B7:H7">DaysAndWeeks+DATE(CalendarYear,4,1)-WEEKDAY(DATE(CalendarYear,4,1),(WeekStart="Lunes")+1)+15</f>
        <v>43934</v>
      </c>
      <c r="C7" s="8">
        <v>43935</v>
      </c>
      <c r="D7" s="8">
        <v>43936</v>
      </c>
      <c r="E7" s="8">
        <v>43937</v>
      </c>
      <c r="F7" s="8">
        <v>43938</v>
      </c>
      <c r="G7" s="8">
        <v>43939</v>
      </c>
      <c r="H7" s="8">
        <v>43940</v>
      </c>
    </row>
    <row r="8" spans="2:11" ht="106.5" customHeight="1" x14ac:dyDescent="0.25">
      <c r="B8" s="123" t="s">
        <v>126</v>
      </c>
      <c r="C8" s="124" t="s">
        <v>126</v>
      </c>
      <c r="D8" s="90" t="s">
        <v>83</v>
      </c>
      <c r="E8" s="94" t="s">
        <v>114</v>
      </c>
      <c r="F8" s="92" t="s">
        <v>113</v>
      </c>
      <c r="G8" s="92" t="s">
        <v>114</v>
      </c>
      <c r="H8" s="40"/>
      <c r="J8" s="26"/>
    </row>
    <row r="10" spans="2:11" ht="19.5" customHeight="1" x14ac:dyDescent="0.25">
      <c r="B10" s="44">
        <f t="array" ref="B10:H10">DaysAndWeeks+DATE(CalendarYear,4,1)-WEEKDAY(DATE(CalendarYear,4,1),(WeekStart="Lunes")+1)+22</f>
        <v>43941</v>
      </c>
      <c r="C10" s="44">
        <v>43942</v>
      </c>
      <c r="D10" s="44">
        <v>43943</v>
      </c>
      <c r="E10" s="44">
        <v>43944</v>
      </c>
      <c r="F10" s="44">
        <v>43945</v>
      </c>
      <c r="G10" s="44">
        <v>43946</v>
      </c>
      <c r="H10" s="45">
        <v>43947</v>
      </c>
    </row>
    <row r="11" spans="2:11" ht="142.5" customHeight="1" x14ac:dyDescent="0.25">
      <c r="B11" s="48"/>
      <c r="C11" s="80" t="s">
        <v>134</v>
      </c>
      <c r="D11" s="46" t="s">
        <v>84</v>
      </c>
      <c r="E11" s="80" t="s">
        <v>78</v>
      </c>
      <c r="F11" s="80" t="s">
        <v>55</v>
      </c>
      <c r="G11" s="50"/>
      <c r="H11" s="50"/>
      <c r="J11" s="66" t="s">
        <v>52</v>
      </c>
    </row>
    <row r="12" spans="2:11" ht="18" customHeight="1" x14ac:dyDescent="0.25">
      <c r="B12" s="30"/>
      <c r="C12" s="35"/>
      <c r="D12" s="35"/>
      <c r="E12" s="35"/>
      <c r="F12" s="35"/>
      <c r="G12" s="35"/>
    </row>
    <row r="13" spans="2:11" ht="19.5" customHeight="1" x14ac:dyDescent="0.25">
      <c r="B13" s="8">
        <f t="array" ref="B13:H13">DaysAndWeeks+DATE(CalendarYear,4,1)-WEEKDAY(DATE(CalendarYear,4,1),(WeekStart="Lunes")+1)+29</f>
        <v>43948</v>
      </c>
      <c r="C13" s="8">
        <v>43949</v>
      </c>
      <c r="D13" s="8">
        <v>43950</v>
      </c>
      <c r="E13" s="8">
        <v>43951</v>
      </c>
      <c r="F13" s="8">
        <v>43952</v>
      </c>
      <c r="G13" s="8">
        <v>43953</v>
      </c>
      <c r="H13" s="8">
        <v>43954</v>
      </c>
    </row>
    <row r="14" spans="2:11" ht="106.5" customHeight="1" x14ac:dyDescent="0.25">
      <c r="B14" s="34"/>
      <c r="C14" s="78" t="s">
        <v>79</v>
      </c>
      <c r="D14" s="90" t="s">
        <v>85</v>
      </c>
      <c r="E14" s="96" t="s">
        <v>95</v>
      </c>
      <c r="F14" s="42"/>
      <c r="G14" s="41"/>
    </row>
    <row r="15" spans="2:11" ht="19.5" customHeight="1" x14ac:dyDescent="0.25">
      <c r="B15" s="12">
        <f t="array" ref="B15:C15">DaysAndWeeks+DATE(CalendarYear,4,1)-WEEKDAY(DATE(CalendarYear,4,1),(WeekStart="Lunes")+1)+36</f>
        <v>43955</v>
      </c>
      <c r="C15" s="12">
        <v>43956</v>
      </c>
      <c r="D15" s="43" t="s">
        <v>0</v>
      </c>
      <c r="E15" s="52"/>
      <c r="F15" s="52"/>
      <c r="G15" s="52"/>
      <c r="H15" s="53"/>
    </row>
    <row r="16" spans="2:11" ht="81.75" customHeight="1" x14ac:dyDescent="0.25">
      <c r="B16" s="50"/>
      <c r="C16" s="50"/>
      <c r="D16" s="51"/>
      <c r="E16" s="50"/>
      <c r="F16" s="50"/>
      <c r="G16" s="50"/>
      <c r="H16" s="50"/>
    </row>
    <row r="17" ht="18" customHeight="1" x14ac:dyDescent="0.25"/>
  </sheetData>
  <conditionalFormatting sqref="B13:H13">
    <cfRule type="expression" dxfId="17" priority="3">
      <formula>AND(DAY(B13)&gt;=1,DAY(B13)&lt;=15)</formula>
    </cfRule>
  </conditionalFormatting>
  <conditionalFormatting sqref="B15:C15">
    <cfRule type="expression" dxfId="16" priority="1">
      <formula>AND(DAY(B15)&gt;=1,DAY(B15)&lt;=15)</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abril" sqref="A1"/>
    <dataValidation allowBlank="1" showInputMessage="1" showErrorMessage="1" prompt="Escriba notas en la celda a la derecha." sqref="D15"/>
    <dataValidation allowBlank="1" showInputMessage="1" showErrorMessage="1" prompt="Escriba notas en esta celda." sqref="E15:H15"/>
    <dataValidation allowBlank="1" showInputMessage="1" showErrorMessage="1" prompt="Las celdas de esta fila y las filas 6, 8, 10, 12 y 14 son para escribir notas diarias relacionadas con el día natural de la celda anterior." sqref="B6"/>
  </dataValidations>
  <printOptions horizontalCentered="1" verticalCentered="1"/>
  <pageMargins left="0.7" right="0.7" top="0.75" bottom="0.75" header="0.3" footer="0.3"/>
  <pageSetup paperSize="9" scale="55"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B1:K15"/>
  <sheetViews>
    <sheetView showGridLines="0" topLeftCell="A7" zoomScale="109" workbookViewId="0">
      <selection activeCell="C6" sqref="C6"/>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3.375" customWidth="1"/>
  </cols>
  <sheetData>
    <row r="1" spans="2:11" ht="59.25" customHeight="1" x14ac:dyDescent="0.25">
      <c r="B1" s="7" t="str">
        <f>"Mayo "&amp;CalendarYear</f>
        <v>Mayo 2020</v>
      </c>
      <c r="C1" s="7"/>
      <c r="D1" s="7"/>
      <c r="E1" s="3"/>
      <c r="F1" s="3"/>
      <c r="G1" s="3"/>
      <c r="H1" s="4"/>
    </row>
    <row r="2" spans="2:11"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11" ht="19.5" customHeight="1" x14ac:dyDescent="0.25">
      <c r="B3" s="8">
        <f t="array" ref="B3:H3">DaysAndWeeks+DATE(CalendarYear,5,1)-WEEKDAY(DATE(CalendarYear,5,1),(WeekStart="Lunes")+1)+1</f>
        <v>43948</v>
      </c>
      <c r="C3" s="8">
        <v>43949</v>
      </c>
      <c r="D3" s="8">
        <v>43950</v>
      </c>
      <c r="E3" s="8">
        <v>43951</v>
      </c>
      <c r="F3" s="8">
        <v>43952</v>
      </c>
      <c r="G3" s="8">
        <v>43953</v>
      </c>
      <c r="H3" s="8">
        <v>43954</v>
      </c>
      <c r="K3" t="s">
        <v>14</v>
      </c>
    </row>
    <row r="4" spans="2:11" ht="66" customHeight="1" x14ac:dyDescent="0.25">
      <c r="D4" s="30"/>
    </row>
    <row r="5" spans="2:11" ht="19.5" customHeight="1" x14ac:dyDescent="0.25">
      <c r="B5" s="12">
        <f t="array" ref="B5:H5">DaysAndWeeks+DATE(CalendarYear,5,1)-WEEKDAY(DATE(CalendarYear,5,1),(WeekStart="Lunes")+1)+8</f>
        <v>43955</v>
      </c>
      <c r="C5" s="12">
        <v>43956</v>
      </c>
      <c r="D5" s="12">
        <v>43957</v>
      </c>
      <c r="E5" s="12">
        <v>43958</v>
      </c>
      <c r="F5" s="12">
        <v>43959</v>
      </c>
      <c r="G5" s="12">
        <v>43960</v>
      </c>
      <c r="H5" s="12">
        <v>43961</v>
      </c>
    </row>
    <row r="6" spans="2:11" ht="109.5" customHeight="1" x14ac:dyDescent="0.25">
      <c r="B6" s="17"/>
      <c r="C6" s="121" t="s">
        <v>121</v>
      </c>
      <c r="D6" s="28" t="s">
        <v>81</v>
      </c>
      <c r="E6" s="110" t="s">
        <v>74</v>
      </c>
      <c r="F6" s="110" t="s">
        <v>74</v>
      </c>
      <c r="G6" s="17"/>
      <c r="H6" s="17"/>
    </row>
    <row r="7" spans="2:11" ht="19.5" customHeight="1" x14ac:dyDescent="0.25">
      <c r="B7" s="8">
        <f t="array" ref="B7:H7">DaysAndWeeks+DATE(CalendarYear,5,1)-WEEKDAY(DATE(CalendarYear,5,1),(WeekStart="Lunes")+1)+15</f>
        <v>43962</v>
      </c>
      <c r="C7" s="8">
        <v>43963</v>
      </c>
      <c r="D7" s="8">
        <v>43964</v>
      </c>
      <c r="E7" s="8">
        <v>43965</v>
      </c>
      <c r="F7" s="8">
        <v>43966</v>
      </c>
      <c r="G7" s="8">
        <v>43967</v>
      </c>
      <c r="H7" s="8">
        <v>43968</v>
      </c>
    </row>
    <row r="8" spans="2:11" ht="66" customHeight="1" x14ac:dyDescent="0.25">
      <c r="B8" s="119" t="s">
        <v>119</v>
      </c>
      <c r="C8" s="119" t="s">
        <v>119</v>
      </c>
      <c r="D8" s="62" t="s">
        <v>82</v>
      </c>
      <c r="E8" s="59"/>
      <c r="G8" s="109"/>
    </row>
    <row r="9" spans="2:11" ht="19.5" customHeight="1" x14ac:dyDescent="0.25">
      <c r="B9" s="12">
        <f t="array" ref="B9:H9">DaysAndWeeks+DATE(CalendarYear,5,1)-WEEKDAY(DATE(CalendarYear,5,1),(WeekStart="Lunes")+1)+22</f>
        <v>43969</v>
      </c>
      <c r="C9" s="12">
        <v>43970</v>
      </c>
      <c r="D9" s="12">
        <v>43971</v>
      </c>
      <c r="E9" s="12">
        <v>43972</v>
      </c>
      <c r="F9" s="12">
        <v>43973</v>
      </c>
      <c r="G9" s="12">
        <v>43974</v>
      </c>
      <c r="H9" s="12">
        <v>43975</v>
      </c>
    </row>
    <row r="10" spans="2:11" ht="108.75" customHeight="1" x14ac:dyDescent="0.25">
      <c r="B10" s="80" t="s">
        <v>117</v>
      </c>
      <c r="C10" s="81" t="s">
        <v>118</v>
      </c>
      <c r="D10" s="77" t="s">
        <v>56</v>
      </c>
      <c r="E10" s="77"/>
      <c r="F10" s="97" t="s">
        <v>112</v>
      </c>
      <c r="G10" s="97" t="s">
        <v>112</v>
      </c>
      <c r="H10" s="17"/>
      <c r="J10" s="66" t="s">
        <v>52</v>
      </c>
    </row>
    <row r="11" spans="2:11" ht="19.5" customHeight="1" x14ac:dyDescent="0.25">
      <c r="B11" s="8">
        <f t="array" ref="B11:H11">DaysAndWeeks+DATE(CalendarYear,5,1)-WEEKDAY(DATE(CalendarYear,5,1),(WeekStart="Lunes")+1)+29</f>
        <v>43976</v>
      </c>
      <c r="C11" s="8">
        <v>43977</v>
      </c>
      <c r="D11" s="8">
        <v>43978</v>
      </c>
      <c r="E11" s="8">
        <v>43979</v>
      </c>
      <c r="F11" s="8">
        <v>43980</v>
      </c>
      <c r="G11" s="8">
        <v>43981</v>
      </c>
      <c r="H11" s="8">
        <v>43982</v>
      </c>
    </row>
    <row r="12" spans="2:11" ht="101.25" customHeight="1" x14ac:dyDescent="0.25">
      <c r="B12" s="120" t="s">
        <v>10</v>
      </c>
      <c r="C12" s="120" t="s">
        <v>10</v>
      </c>
      <c r="D12" s="67" t="s">
        <v>116</v>
      </c>
      <c r="E12" s="74" t="s">
        <v>120</v>
      </c>
    </row>
    <row r="13" spans="2:11" ht="16.5" customHeight="1" x14ac:dyDescent="0.25">
      <c r="B13" s="12">
        <f t="array" ref="B13:C13">DaysAndWeeks+DATE(CalendarYear,5,1)-WEEKDAY(DATE(CalendarYear,5,1),(WeekStart="Lunes")+1)+36</f>
        <v>43983</v>
      </c>
      <c r="C13" s="12">
        <v>43984</v>
      </c>
      <c r="D13" s="64" t="s">
        <v>0</v>
      </c>
      <c r="E13" s="27"/>
      <c r="F13" s="27"/>
      <c r="G13" s="27"/>
      <c r="H13" s="27"/>
    </row>
    <row r="14" spans="2:11" ht="60.75" customHeight="1" x14ac:dyDescent="0.25">
      <c r="B14" s="50"/>
      <c r="C14" s="50"/>
      <c r="D14" s="50"/>
      <c r="E14" s="50"/>
      <c r="F14" s="50"/>
      <c r="G14" s="50"/>
      <c r="H14" s="50"/>
    </row>
    <row r="15" spans="2:11" ht="14.25" customHeight="1" x14ac:dyDescent="0.25">
      <c r="B15" s="23"/>
      <c r="C15" s="23"/>
      <c r="D15" s="65"/>
      <c r="E15" s="23"/>
      <c r="F15" s="23"/>
      <c r="G15" s="23"/>
      <c r="H15" s="23"/>
    </row>
  </sheetData>
  <conditionalFormatting sqref="B11:H11 B13:C13">
    <cfRule type="expression" dxfId="15" priority="2">
      <formula>AND(DAY(B11)&gt;=1,DAY(B11)&lt;=15)</formula>
    </cfRule>
  </conditionalFormatting>
  <conditionalFormatting sqref="B3:G3">
    <cfRule type="expression" dxfId="14"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mayo" sqref="A1"/>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la celda a la derecha." sqref="D15 D13"/>
    <dataValidation allowBlank="1" showInputMessage="1" showErrorMessage="1" prompt="Escriba notas en esta celda." sqref="E15:H15 E13:H13"/>
  </dataValidations>
  <printOptions horizontalCentered="1" verticalCentered="1"/>
  <pageMargins left="0.7" right="0.7" top="0.75" bottom="0.75" header="0.3" footer="0.3"/>
  <pageSetup paperSize="9" scale="78"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B1:J15"/>
  <sheetViews>
    <sheetView showGridLines="0" workbookViewId="0">
      <selection activeCell="L11" sqref="L11"/>
    </sheetView>
  </sheetViews>
  <sheetFormatPr baseColWidth="10" defaultColWidth="8.75" defaultRowHeight="15" x14ac:dyDescent="0.25"/>
  <cols>
    <col min="1" max="1" width="2.625" customWidth="1"/>
    <col min="2" max="2" width="18.25" customWidth="1"/>
    <col min="3" max="3" width="19.125" customWidth="1"/>
    <col min="4" max="4" width="19.25" customWidth="1"/>
    <col min="5" max="5" width="19.375" customWidth="1"/>
    <col min="6" max="8" width="17.625" customWidth="1"/>
    <col min="9" max="9" width="2.625" customWidth="1"/>
    <col min="10" max="10" width="14.625" customWidth="1"/>
  </cols>
  <sheetData>
    <row r="1" spans="2:10" ht="59.25" customHeight="1" x14ac:dyDescent="0.25">
      <c r="B1" s="7" t="str">
        <f>"Junio "&amp;CalendarYear</f>
        <v>Junio 2020</v>
      </c>
      <c r="C1" s="7"/>
      <c r="D1" s="7"/>
      <c r="E1" s="3"/>
      <c r="F1" s="3"/>
      <c r="G1" s="3"/>
      <c r="H1" s="4"/>
    </row>
    <row r="2" spans="2:10"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10" ht="19.5" customHeight="1" x14ac:dyDescent="0.25">
      <c r="B3" s="8">
        <f t="array" ref="B3:H3">DaysAndWeeks+DATE(CalendarYear,6,1)-WEEKDAY(DATE(CalendarYear,6,1),(WeekStart="Lunes")+1)+1</f>
        <v>43983</v>
      </c>
      <c r="C3" s="8">
        <v>43984</v>
      </c>
      <c r="D3" s="8">
        <v>43985</v>
      </c>
      <c r="E3" s="8">
        <v>43986</v>
      </c>
      <c r="F3" s="8">
        <v>43987</v>
      </c>
      <c r="G3" s="8">
        <v>43988</v>
      </c>
      <c r="H3" s="8">
        <v>43989</v>
      </c>
    </row>
    <row r="4" spans="2:10" ht="57.95" customHeight="1" x14ac:dyDescent="0.25">
      <c r="B4" s="67" t="s">
        <v>109</v>
      </c>
      <c r="C4" s="67" t="s">
        <v>122</v>
      </c>
      <c r="D4" s="67" t="s">
        <v>109</v>
      </c>
      <c r="E4" s="67" t="s">
        <v>109</v>
      </c>
    </row>
    <row r="5" spans="2:10" ht="19.5" customHeight="1" x14ac:dyDescent="0.25">
      <c r="B5" s="12">
        <f t="array" ref="B5:H5">DaysAndWeeks+DATE(CalendarYear,6,1)-WEEKDAY(DATE(CalendarYear,6,1),(WeekStart="Lunes")+1)+8</f>
        <v>43990</v>
      </c>
      <c r="C5" s="12">
        <v>43991</v>
      </c>
      <c r="D5" s="12">
        <v>43992</v>
      </c>
      <c r="E5" s="12">
        <v>43993</v>
      </c>
      <c r="F5" s="12">
        <v>43994</v>
      </c>
      <c r="G5" s="12">
        <v>43995</v>
      </c>
      <c r="H5" s="12">
        <v>43996</v>
      </c>
    </row>
    <row r="6" spans="2:10" ht="63.75" customHeight="1" x14ac:dyDescent="0.3">
      <c r="B6" s="55"/>
      <c r="C6" s="12"/>
      <c r="D6" s="61" t="s">
        <v>51</v>
      </c>
      <c r="E6" s="56"/>
      <c r="F6" s="45"/>
      <c r="G6" s="12"/>
      <c r="H6" s="12"/>
    </row>
    <row r="7" spans="2:10" ht="17.25" customHeight="1" x14ac:dyDescent="0.25">
      <c r="B7" s="17"/>
      <c r="C7" s="17"/>
      <c r="D7" s="57"/>
      <c r="E7" s="57"/>
      <c r="F7" s="17"/>
      <c r="G7" s="17"/>
      <c r="H7" s="17"/>
    </row>
    <row r="8" spans="2:10" ht="19.5" customHeight="1" x14ac:dyDescent="0.25">
      <c r="B8" s="8">
        <f t="array" ref="B8:H8">DaysAndWeeks+DATE(CalendarYear,6,1)-WEEKDAY(DATE(CalendarYear,6,1),(WeekStart="Lunes")+1)+15</f>
        <v>43997</v>
      </c>
      <c r="C8" s="8">
        <v>43998</v>
      </c>
      <c r="D8" s="8">
        <v>43999</v>
      </c>
      <c r="E8" s="8">
        <v>44000</v>
      </c>
      <c r="F8" s="8">
        <v>44001</v>
      </c>
      <c r="G8" s="8">
        <v>44002</v>
      </c>
      <c r="H8" s="8">
        <v>44003</v>
      </c>
    </row>
    <row r="9" spans="2:10" ht="92.25" customHeight="1" x14ac:dyDescent="0.25">
      <c r="B9" s="74" t="s">
        <v>55</v>
      </c>
      <c r="D9" s="78" t="s">
        <v>54</v>
      </c>
      <c r="J9" s="66" t="s">
        <v>52</v>
      </c>
    </row>
    <row r="10" spans="2:10" ht="19.5" customHeight="1" x14ac:dyDescent="0.25">
      <c r="B10" s="12">
        <f t="array" ref="B10:H10">DaysAndWeeks+DATE(CalendarYear,6,1)-WEEKDAY(DATE(CalendarYear,6,1),(WeekStart="Lunes")+1)+22</f>
        <v>44004</v>
      </c>
      <c r="C10" s="12">
        <v>44005</v>
      </c>
      <c r="D10" s="12">
        <v>44006</v>
      </c>
      <c r="E10" s="12">
        <v>44007</v>
      </c>
      <c r="F10" s="12">
        <v>44008</v>
      </c>
      <c r="G10" s="12">
        <v>44009</v>
      </c>
      <c r="H10" s="12">
        <v>44010</v>
      </c>
    </row>
    <row r="11" spans="2:10" ht="111.75" customHeight="1" x14ac:dyDescent="0.25">
      <c r="B11" s="112"/>
      <c r="C11" s="68" t="s">
        <v>87</v>
      </c>
      <c r="D11" s="68" t="s">
        <v>86</v>
      </c>
      <c r="E11" s="61" t="s">
        <v>87</v>
      </c>
      <c r="F11" s="61"/>
      <c r="G11" s="17"/>
      <c r="H11" s="17"/>
      <c r="J11" s="66" t="s">
        <v>125</v>
      </c>
    </row>
    <row r="12" spans="2:10" ht="19.5" customHeight="1" x14ac:dyDescent="0.25">
      <c r="B12" s="8">
        <f t="array" ref="B12:H12">DaysAndWeeks+DATE(CalendarYear,6,1)-WEEKDAY(DATE(CalendarYear,6,1),(WeekStart="Lunes")+1)+29</f>
        <v>44011</v>
      </c>
      <c r="C12" s="8">
        <v>44012</v>
      </c>
      <c r="D12" s="8">
        <v>44013</v>
      </c>
      <c r="E12" s="8">
        <v>44014</v>
      </c>
      <c r="F12" s="8">
        <v>44015</v>
      </c>
      <c r="G12" s="8">
        <v>44016</v>
      </c>
      <c r="H12" s="8">
        <v>44017</v>
      </c>
    </row>
    <row r="13" spans="2:10" ht="74.45" customHeight="1" x14ac:dyDescent="0.25">
      <c r="B13" s="58"/>
      <c r="C13" s="59"/>
      <c r="D13" s="60"/>
      <c r="E13" s="29"/>
    </row>
    <row r="14" spans="2:10" ht="19.5" customHeight="1" x14ac:dyDescent="0.25">
      <c r="B14" s="12">
        <f t="array" ref="B14:C14">DaysAndWeeks+DATE(CalendarYear,6,1)-WEEKDAY(DATE(CalendarYear,6,1),(WeekStart="Lunes")+1)+36</f>
        <v>44018</v>
      </c>
      <c r="C14" s="12">
        <v>44019</v>
      </c>
      <c r="D14" s="126" t="s">
        <v>0</v>
      </c>
      <c r="E14" s="127"/>
      <c r="F14" s="127"/>
      <c r="G14" s="127"/>
      <c r="H14" s="127"/>
    </row>
    <row r="15" spans="2:10" ht="57.95" customHeight="1" x14ac:dyDescent="0.25">
      <c r="B15" s="17"/>
      <c r="C15" s="17"/>
      <c r="D15" s="126"/>
      <c r="E15" s="127"/>
      <c r="F15" s="127"/>
      <c r="G15" s="127"/>
      <c r="H15" s="127"/>
    </row>
  </sheetData>
  <mergeCells count="2">
    <mergeCell ref="D14:D15"/>
    <mergeCell ref="E14:H15"/>
  </mergeCells>
  <conditionalFormatting sqref="B12:H12 B14:C14">
    <cfRule type="expression" dxfId="13" priority="2">
      <formula>AND(DAY(B12)&gt;=1,DAY(B12)&lt;=15)</formula>
    </cfRule>
  </conditionalFormatting>
  <conditionalFormatting sqref="B3:G3">
    <cfRule type="expression" dxfId="12"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junio" sqref="A1"/>
    <dataValidation allowBlank="1" showInputMessage="1" showErrorMessage="1" prompt="Escriba notas en la celda a la derecha." sqref="D14:D15"/>
    <dataValidation allowBlank="1" showInputMessage="1" showErrorMessage="1" prompt="Escriba notas en esta celda." sqref="E14:H15"/>
    <dataValidation allowBlank="1" showInputMessage="1" showErrorMessage="1" prompt="Las celdas de esta fila y las filas 6, 8, 10, 12 y 14 son para escribir notas diarias relacionadas con el día natural de la celda anterior." sqref="B4:E4"/>
  </dataValidations>
  <printOptions horizontalCentered="1" verticalCentered="1"/>
  <pageMargins left="0.7" right="0.7" top="0.75" bottom="0.75" header="0.3" footer="0.3"/>
  <pageSetup paperSize="9" scale="78"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fitToPage="1"/>
  </sheetPr>
  <dimension ref="B1:H14"/>
  <sheetViews>
    <sheetView showGridLines="0" zoomScaleNormal="100" workbookViewId="0">
      <selection activeCell="D6" sqref="D6"/>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2:8" ht="59.25" customHeight="1" x14ac:dyDescent="0.25">
      <c r="B1" s="7" t="str">
        <f>"Julio "&amp;CalendarYear</f>
        <v>Julio 2020</v>
      </c>
      <c r="C1" s="7"/>
      <c r="D1" s="7"/>
      <c r="E1" s="3"/>
      <c r="F1" s="3"/>
      <c r="G1" s="3"/>
      <c r="H1" s="4"/>
    </row>
    <row r="2" spans="2:8"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8" ht="19.5" customHeight="1" x14ac:dyDescent="0.25">
      <c r="B3" s="8">
        <f t="array" ref="B3:H3">DaysAndWeeks+DATE(CalendarYear,7,1)-WEEKDAY(DATE(CalendarYear,7,1),(WeekStart="Lunes")+1)+1</f>
        <v>44011</v>
      </c>
      <c r="C3" s="8">
        <v>44012</v>
      </c>
      <c r="D3" s="8">
        <v>44013</v>
      </c>
      <c r="E3" s="8">
        <v>44014</v>
      </c>
      <c r="F3" s="8">
        <v>44015</v>
      </c>
      <c r="G3" s="8">
        <v>44016</v>
      </c>
      <c r="H3" s="8">
        <v>44017</v>
      </c>
    </row>
    <row r="4" spans="2:8" ht="60" customHeight="1" x14ac:dyDescent="0.25">
      <c r="B4" s="30"/>
    </row>
    <row r="5" spans="2:8" ht="19.5" customHeight="1" x14ac:dyDescent="0.25">
      <c r="B5" s="12">
        <f t="array" ref="B5:H5">DaysAndWeeks+DATE(CalendarYear,7,1)-WEEKDAY(DATE(CalendarYear,7,1),(WeekStart="Lunes")+1)+8</f>
        <v>44018</v>
      </c>
      <c r="C5" s="12">
        <v>44019</v>
      </c>
      <c r="D5" s="12">
        <v>44020</v>
      </c>
      <c r="E5" s="12">
        <v>44021</v>
      </c>
      <c r="F5" s="12">
        <v>44022</v>
      </c>
      <c r="G5" s="12">
        <v>44023</v>
      </c>
      <c r="H5" s="12">
        <v>44024</v>
      </c>
    </row>
    <row r="6" spans="2:8" ht="60" customHeight="1" x14ac:dyDescent="0.25">
      <c r="B6" s="17"/>
      <c r="C6" s="17"/>
      <c r="D6" s="77" t="s">
        <v>50</v>
      </c>
      <c r="E6" s="69"/>
      <c r="F6" s="17"/>
      <c r="G6" s="17"/>
      <c r="H6" s="17"/>
    </row>
    <row r="7" spans="2:8" ht="19.5" customHeight="1" x14ac:dyDescent="0.25">
      <c r="B7" s="8">
        <f t="array" ref="B7:H7">DaysAndWeeks+DATE(CalendarYear,7,1)-WEEKDAY(DATE(CalendarYear,7,1),(WeekStart="Lunes")+1)+15</f>
        <v>44025</v>
      </c>
      <c r="C7" s="8">
        <v>44026</v>
      </c>
      <c r="D7" s="8">
        <v>44027</v>
      </c>
      <c r="E7" s="8">
        <v>44028</v>
      </c>
      <c r="F7" s="8">
        <v>44029</v>
      </c>
      <c r="G7" s="8">
        <v>44030</v>
      </c>
      <c r="H7" s="8">
        <v>44031</v>
      </c>
    </row>
    <row r="8" spans="2:8" ht="66.75" customHeight="1" x14ac:dyDescent="0.25">
      <c r="B8" s="30"/>
      <c r="D8" s="78"/>
    </row>
    <row r="9" spans="2:8" ht="19.5" customHeight="1" x14ac:dyDescent="0.25">
      <c r="B9" s="12">
        <f t="array" ref="B9:H9">DaysAndWeeks+DATE(CalendarYear,7,1)-WEEKDAY(DATE(CalendarYear,7,1),(WeekStart="Lunes")+1)+22</f>
        <v>44032</v>
      </c>
      <c r="C9" s="12">
        <v>44033</v>
      </c>
      <c r="D9" s="12">
        <v>44034</v>
      </c>
      <c r="E9" s="12">
        <v>44035</v>
      </c>
      <c r="F9" s="12">
        <v>44036</v>
      </c>
      <c r="G9" s="12">
        <v>44037</v>
      </c>
      <c r="H9" s="12">
        <v>44038</v>
      </c>
    </row>
    <row r="10" spans="2:8" ht="60" customHeight="1" x14ac:dyDescent="0.25">
      <c r="B10" s="17"/>
      <c r="C10" s="17"/>
      <c r="D10" s="28" t="s">
        <v>50</v>
      </c>
      <c r="E10" s="17"/>
      <c r="F10" s="17"/>
      <c r="G10" s="17"/>
      <c r="H10" s="17"/>
    </row>
    <row r="11" spans="2:8" ht="19.5" customHeight="1" x14ac:dyDescent="0.25">
      <c r="B11" s="8">
        <f t="array" ref="B11:H11">DaysAndWeeks+DATE(CalendarYear,7,1)-WEEKDAY(DATE(CalendarYear,7,1),(WeekStart="Lunes")+1)+29</f>
        <v>44039</v>
      </c>
      <c r="C11" s="8">
        <v>44040</v>
      </c>
      <c r="D11" s="8">
        <v>44041</v>
      </c>
      <c r="E11" s="8">
        <v>44042</v>
      </c>
      <c r="F11" s="8">
        <v>44043</v>
      </c>
      <c r="G11" s="8">
        <v>44044</v>
      </c>
      <c r="H11" s="8">
        <v>44045</v>
      </c>
    </row>
    <row r="12" spans="2:8" ht="60" customHeight="1" x14ac:dyDescent="0.25"/>
    <row r="13" spans="2:8" ht="19.5" customHeight="1" x14ac:dyDescent="0.25">
      <c r="B13" s="12">
        <f t="array" ref="B13:C13">DaysAndWeeks+DATE(CalendarYear,7,1)-WEEKDAY(DATE(CalendarYear,7,1),(WeekStart="Lunes")+1)+36</f>
        <v>44046</v>
      </c>
      <c r="C13" s="12">
        <v>44047</v>
      </c>
      <c r="D13" s="126" t="s">
        <v>0</v>
      </c>
      <c r="E13" s="127"/>
      <c r="F13" s="127"/>
      <c r="G13" s="127"/>
      <c r="H13" s="127"/>
    </row>
    <row r="14" spans="2:8" ht="60" customHeight="1" x14ac:dyDescent="0.25">
      <c r="B14" s="17"/>
      <c r="C14" s="17"/>
      <c r="D14" s="126"/>
      <c r="E14" s="127"/>
      <c r="F14" s="127"/>
      <c r="G14" s="127"/>
      <c r="H14" s="127"/>
    </row>
  </sheetData>
  <mergeCells count="2">
    <mergeCell ref="D13:D14"/>
    <mergeCell ref="E13:H14"/>
  </mergeCells>
  <conditionalFormatting sqref="B11:H11 B13:C13">
    <cfRule type="expression" dxfId="11" priority="2">
      <formula>AND(DAY(B11)&gt;=1,DAY(B11)&lt;=15)</formula>
    </cfRule>
  </conditionalFormatting>
  <conditionalFormatting sqref="B3:G3">
    <cfRule type="expression" dxfId="10" priority="1">
      <formula>DAY(B3)&gt;8</formula>
    </cfRule>
  </conditionalFormatting>
  <dataValidations count="8">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julio" sqref="A1"/>
    <dataValidation allowBlank="1" showInputMessage="1" showErrorMessage="1" prompt="Escriba notas en la celda a la derecha." sqref="D13:D14"/>
    <dataValidation allowBlank="1" showInputMessage="1" showErrorMessage="1" prompt="Escriba notas en esta celda." sqref="E13:H14"/>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pageSetUpPr fitToPage="1"/>
  </sheetPr>
  <dimension ref="B1:H14"/>
  <sheetViews>
    <sheetView showGridLines="0" topLeftCell="A4" zoomScale="99" zoomScaleNormal="99" workbookViewId="0">
      <selection activeCell="D10" sqref="D10"/>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2:8" ht="59.25" customHeight="1" x14ac:dyDescent="0.25">
      <c r="B1" s="7" t="str">
        <f>"Agosto "&amp;CalendarYear</f>
        <v>Agosto 2020</v>
      </c>
      <c r="C1" s="7"/>
      <c r="D1" s="7"/>
      <c r="E1" s="3"/>
      <c r="F1" s="3"/>
      <c r="G1" s="3"/>
      <c r="H1" s="4"/>
    </row>
    <row r="2" spans="2:8"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8" ht="19.5" customHeight="1" x14ac:dyDescent="0.25">
      <c r="B3" s="8">
        <f t="array" ref="B3:H3">DaysAndWeeks+DATE(CalendarYear,8,1)-WEEKDAY(DATE(CalendarYear,8,1),(WeekStart="Lunes")+1)+1</f>
        <v>44039</v>
      </c>
      <c r="C3" s="8">
        <v>44040</v>
      </c>
      <c r="D3" s="8">
        <v>44041</v>
      </c>
      <c r="E3" s="8">
        <v>44042</v>
      </c>
      <c r="F3" s="8">
        <v>44043</v>
      </c>
      <c r="G3" s="8">
        <v>44044</v>
      </c>
      <c r="H3" s="8">
        <v>44045</v>
      </c>
    </row>
    <row r="4" spans="2:8" ht="57.95" customHeight="1" x14ac:dyDescent="0.25">
      <c r="E4" s="30"/>
    </row>
    <row r="5" spans="2:8" ht="19.5" customHeight="1" x14ac:dyDescent="0.25">
      <c r="B5" s="12">
        <f t="array" ref="B5:H5">DaysAndWeeks+DATE(CalendarYear,8,1)-WEEKDAY(DATE(CalendarYear,8,1),(WeekStart="Lunes")+1)+8</f>
        <v>44046</v>
      </c>
      <c r="C5" s="12">
        <v>44047</v>
      </c>
      <c r="D5" s="12">
        <v>44048</v>
      </c>
      <c r="E5" s="12">
        <v>44049</v>
      </c>
      <c r="F5" s="12">
        <v>44050</v>
      </c>
      <c r="G5" s="12">
        <v>44051</v>
      </c>
      <c r="H5" s="12">
        <v>44052</v>
      </c>
    </row>
    <row r="6" spans="2:8" ht="57.95" customHeight="1" x14ac:dyDescent="0.25">
      <c r="B6" s="17"/>
      <c r="C6" s="17"/>
      <c r="D6" s="54" t="s">
        <v>50</v>
      </c>
      <c r="E6" s="17"/>
      <c r="F6" s="17"/>
      <c r="G6" s="17"/>
      <c r="H6" s="17"/>
    </row>
    <row r="7" spans="2:8" ht="19.5" customHeight="1" x14ac:dyDescent="0.25">
      <c r="B7" s="8">
        <f t="array" ref="B7:H7">DaysAndWeeks+DATE(CalendarYear,8,1)-WEEKDAY(DATE(CalendarYear,8,1),(WeekStart="Lunes")+1)+15</f>
        <v>44053</v>
      </c>
      <c r="C7" s="8">
        <v>44054</v>
      </c>
      <c r="D7" s="8">
        <v>44055</v>
      </c>
      <c r="E7" s="8">
        <v>44056</v>
      </c>
      <c r="F7" s="8">
        <v>44057</v>
      </c>
      <c r="G7" s="8">
        <v>44058</v>
      </c>
      <c r="H7" s="8">
        <v>44059</v>
      </c>
    </row>
    <row r="8" spans="2:8" ht="57.95" customHeight="1" x14ac:dyDescent="0.25">
      <c r="E8" s="30"/>
    </row>
    <row r="9" spans="2:8" ht="19.5" customHeight="1" x14ac:dyDescent="0.25">
      <c r="B9" s="12">
        <f t="array" ref="B9:H9">DaysAndWeeks+DATE(CalendarYear,8,1)-WEEKDAY(DATE(CalendarYear,8,1),(WeekStart="Lunes")+1)+22</f>
        <v>44060</v>
      </c>
      <c r="C9" s="12">
        <v>44061</v>
      </c>
      <c r="D9" s="12">
        <v>44062</v>
      </c>
      <c r="E9" s="12">
        <v>44063</v>
      </c>
      <c r="F9" s="12">
        <v>44064</v>
      </c>
      <c r="G9" s="12">
        <v>44065</v>
      </c>
      <c r="H9" s="12">
        <v>44066</v>
      </c>
    </row>
    <row r="10" spans="2:8" ht="57.95" customHeight="1" x14ac:dyDescent="0.25">
      <c r="B10" s="17"/>
      <c r="C10" s="17"/>
      <c r="D10" s="77" t="s">
        <v>57</v>
      </c>
      <c r="E10" s="17"/>
      <c r="F10" s="17"/>
      <c r="G10" s="17"/>
      <c r="H10" s="17"/>
    </row>
    <row r="11" spans="2:8" ht="19.5" customHeight="1" x14ac:dyDescent="0.25">
      <c r="B11" s="8">
        <f t="array" ref="B11:H11">DaysAndWeeks+DATE(CalendarYear,8,1)-WEEKDAY(DATE(CalendarYear,8,1),(WeekStart="Lunes")+1)+29</f>
        <v>44067</v>
      </c>
      <c r="C11" s="8">
        <v>44068</v>
      </c>
      <c r="D11" s="8">
        <v>44069</v>
      </c>
      <c r="E11" s="8">
        <v>44070</v>
      </c>
      <c r="F11" s="8">
        <v>44071</v>
      </c>
      <c r="G11" s="8">
        <v>44072</v>
      </c>
      <c r="H11" s="8">
        <v>44073</v>
      </c>
    </row>
    <row r="12" spans="2:8" ht="57.95" customHeight="1" x14ac:dyDescent="0.25"/>
    <row r="13" spans="2:8" ht="19.5" customHeight="1" x14ac:dyDescent="0.25">
      <c r="B13" s="12">
        <f t="array" ref="B13:C13">DaysAndWeeks+DATE(CalendarYear,8,1)-WEEKDAY(DATE(CalendarYear,8,1),(WeekStart="Lunes")+1)+36</f>
        <v>44074</v>
      </c>
      <c r="C13" s="12">
        <v>44075</v>
      </c>
      <c r="D13" s="126" t="s">
        <v>0</v>
      </c>
      <c r="E13" s="127"/>
      <c r="F13" s="127"/>
      <c r="G13" s="127"/>
      <c r="H13" s="127"/>
    </row>
    <row r="14" spans="2:8" ht="57.95" customHeight="1" x14ac:dyDescent="0.25">
      <c r="B14" s="17"/>
      <c r="C14" s="17"/>
      <c r="D14" s="126"/>
      <c r="E14" s="127"/>
      <c r="F14" s="127"/>
      <c r="G14" s="127"/>
      <c r="H14" s="127"/>
    </row>
  </sheetData>
  <mergeCells count="2">
    <mergeCell ref="D13:D14"/>
    <mergeCell ref="E13:H14"/>
  </mergeCells>
  <conditionalFormatting sqref="B11:H11 B13:C13">
    <cfRule type="expression" dxfId="9" priority="2">
      <formula>AND(DAY(B11)&gt;=1,DAY(B11)&lt;=15)</formula>
    </cfRule>
  </conditionalFormatting>
  <conditionalFormatting sqref="B3:G3">
    <cfRule type="expression" dxfId="8"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agost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249977111117893"/>
    <pageSetUpPr fitToPage="1"/>
  </sheetPr>
  <dimension ref="B1:H14"/>
  <sheetViews>
    <sheetView showGridLines="0" topLeftCell="A4" zoomScaleNormal="100" workbookViewId="0">
      <selection activeCell="F10" sqref="F10"/>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2:8" ht="59.25" customHeight="1" x14ac:dyDescent="0.25">
      <c r="B1" s="7" t="str">
        <f>"Septiembre "&amp;CalendarYear</f>
        <v>Septiembre 2020</v>
      </c>
      <c r="C1" s="7"/>
      <c r="D1" s="7"/>
      <c r="E1" s="3"/>
      <c r="F1" s="3"/>
      <c r="G1" s="3"/>
      <c r="H1" s="4"/>
    </row>
    <row r="2" spans="2:8"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row>
    <row r="3" spans="2:8" ht="19.5" customHeight="1" x14ac:dyDescent="0.25">
      <c r="B3" s="8">
        <f t="array" ref="B3:H3">DaysAndWeeks+DATE(CalendarYear,9,1)-WEEKDAY(DATE(CalendarYear,9,1),(WeekStart="Lunes")+1)+1</f>
        <v>44074</v>
      </c>
      <c r="C3" s="8">
        <v>44075</v>
      </c>
      <c r="D3" s="8">
        <v>44076</v>
      </c>
      <c r="E3" s="8">
        <v>44077</v>
      </c>
      <c r="F3" s="8">
        <v>44078</v>
      </c>
      <c r="G3" s="8">
        <v>44079</v>
      </c>
      <c r="H3" s="8">
        <v>44080</v>
      </c>
    </row>
    <row r="4" spans="2:8" ht="57.95" customHeight="1" x14ac:dyDescent="0.25"/>
    <row r="5" spans="2:8" ht="19.5" customHeight="1" x14ac:dyDescent="0.25">
      <c r="B5" s="12">
        <f t="array" ref="B5:H5">DaysAndWeeks+DATE(CalendarYear,9,1)-WEEKDAY(DATE(CalendarYear,9,1),(WeekStart="Lunes")+1)+8</f>
        <v>44081</v>
      </c>
      <c r="C5" s="12">
        <v>44082</v>
      </c>
      <c r="D5" s="12">
        <v>44083</v>
      </c>
      <c r="E5" s="12">
        <v>44084</v>
      </c>
      <c r="F5" s="12">
        <v>44085</v>
      </c>
      <c r="G5" s="12">
        <v>44086</v>
      </c>
      <c r="H5" s="12">
        <v>44087</v>
      </c>
    </row>
    <row r="6" spans="2:8" ht="57.95" customHeight="1" x14ac:dyDescent="0.25">
      <c r="B6" s="55"/>
      <c r="C6" s="17"/>
      <c r="D6" s="54" t="s">
        <v>50</v>
      </c>
      <c r="E6" s="100" t="s">
        <v>10</v>
      </c>
      <c r="F6" s="100" t="s">
        <v>10</v>
      </c>
      <c r="G6" s="17"/>
      <c r="H6" s="17"/>
    </row>
    <row r="7" spans="2:8" ht="19.5" customHeight="1" x14ac:dyDescent="0.25">
      <c r="B7" s="8">
        <f t="array" ref="B7:H7">DaysAndWeeks+DATE(CalendarYear,9,1)-WEEKDAY(DATE(CalendarYear,9,1),(WeekStart="Lunes")+1)+15</f>
        <v>44088</v>
      </c>
      <c r="C7" s="8">
        <v>44089</v>
      </c>
      <c r="D7" s="8">
        <v>44090</v>
      </c>
      <c r="E7" s="8">
        <v>44091</v>
      </c>
      <c r="F7" s="8">
        <v>44092</v>
      </c>
      <c r="G7" s="8">
        <v>44093</v>
      </c>
      <c r="H7" s="8">
        <v>44094</v>
      </c>
    </row>
    <row r="8" spans="2:8" ht="57.95" customHeight="1" x14ac:dyDescent="0.25"/>
    <row r="9" spans="2:8" ht="19.5" customHeight="1" x14ac:dyDescent="0.25">
      <c r="B9" s="12">
        <f t="array" ref="B9:H9">DaysAndWeeks+DATE(CalendarYear,9,1)-WEEKDAY(DATE(CalendarYear,9,1),(WeekStart="Lunes")+1)+22</f>
        <v>44095</v>
      </c>
      <c r="C9" s="12">
        <v>44096</v>
      </c>
      <c r="D9" s="12">
        <v>44097</v>
      </c>
      <c r="E9" s="12">
        <v>44098</v>
      </c>
      <c r="F9" s="12">
        <v>44099</v>
      </c>
      <c r="G9" s="12">
        <v>44100</v>
      </c>
      <c r="H9" s="12">
        <v>44101</v>
      </c>
    </row>
    <row r="10" spans="2:8" ht="121.5" customHeight="1" x14ac:dyDescent="0.25">
      <c r="B10" s="55"/>
      <c r="C10" s="82" t="s">
        <v>105</v>
      </c>
      <c r="D10" s="77" t="s">
        <v>107</v>
      </c>
      <c r="E10" s="82" t="s">
        <v>105</v>
      </c>
      <c r="F10" s="17"/>
      <c r="G10" s="17"/>
      <c r="H10" s="17"/>
    </row>
    <row r="11" spans="2:8" ht="19.5" customHeight="1" x14ac:dyDescent="0.25">
      <c r="B11" s="8">
        <f t="array" ref="B11:H11">DaysAndWeeks+DATE(CalendarYear,9,1)-WEEKDAY(DATE(CalendarYear,9,1),(WeekStart="Lunes")+1)+29</f>
        <v>44102</v>
      </c>
      <c r="C11" s="8">
        <v>44103</v>
      </c>
      <c r="D11" s="8">
        <v>44104</v>
      </c>
      <c r="E11" s="8">
        <v>44105</v>
      </c>
      <c r="F11" s="8">
        <v>44106</v>
      </c>
      <c r="G11" s="8">
        <v>44107</v>
      </c>
      <c r="H11" s="8">
        <v>44108</v>
      </c>
    </row>
    <row r="12" spans="2:8" ht="88.5" customHeight="1" x14ac:dyDescent="0.25">
      <c r="B12" s="63"/>
      <c r="C12" s="34"/>
      <c r="D12" s="67" t="s">
        <v>58</v>
      </c>
    </row>
    <row r="13" spans="2:8" ht="19.5" customHeight="1" x14ac:dyDescent="0.25">
      <c r="B13" s="12">
        <f t="array" ref="B13:C13">DaysAndWeeks+DATE(CalendarYear,9,1)-WEEKDAY(DATE(CalendarYear,9,1),(WeekStart="Lunes")+1)+36</f>
        <v>44109</v>
      </c>
      <c r="C13" s="12">
        <v>44110</v>
      </c>
      <c r="D13" s="126" t="s">
        <v>0</v>
      </c>
      <c r="E13" s="127"/>
      <c r="F13" s="127"/>
      <c r="G13" s="127"/>
      <c r="H13" s="127"/>
    </row>
    <row r="14" spans="2:8" ht="57.95" customHeight="1" x14ac:dyDescent="0.25">
      <c r="B14" s="17"/>
      <c r="C14" s="17"/>
      <c r="D14" s="126"/>
      <c r="E14" s="127"/>
      <c r="F14" s="127"/>
      <c r="G14" s="127"/>
      <c r="H14" s="127"/>
    </row>
  </sheetData>
  <mergeCells count="2">
    <mergeCell ref="D13:D14"/>
    <mergeCell ref="E13:H14"/>
  </mergeCells>
  <conditionalFormatting sqref="B11:H11 B13:C13">
    <cfRule type="expression" dxfId="7" priority="2">
      <formula>AND(DAY(B11)&gt;=1,DAY(B11)&lt;=15)</formula>
    </cfRule>
  </conditionalFormatting>
  <conditionalFormatting sqref="B3:G3">
    <cfRule type="expression" dxfId="6"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sept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79"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499984740745262"/>
    <pageSetUpPr fitToPage="1"/>
  </sheetPr>
  <dimension ref="B1:K16"/>
  <sheetViews>
    <sheetView showGridLines="0" tabSelected="1" workbookViewId="0">
      <selection activeCell="C10" sqref="C10"/>
    </sheetView>
  </sheetViews>
  <sheetFormatPr baseColWidth="10" defaultColWidth="8.75" defaultRowHeight="15" x14ac:dyDescent="0.25"/>
  <cols>
    <col min="1" max="1" width="2.625" customWidth="1"/>
    <col min="2" max="2" width="18.25" customWidth="1"/>
    <col min="3" max="8" width="17.625" customWidth="1"/>
    <col min="9" max="9" width="2.625" customWidth="1"/>
  </cols>
  <sheetData>
    <row r="1" spans="2:11" ht="59.25" customHeight="1" x14ac:dyDescent="0.25">
      <c r="B1" s="7" t="str">
        <f>"Octubre "&amp;CalendarYear</f>
        <v>Octubre 2020</v>
      </c>
      <c r="C1" s="7"/>
      <c r="D1" s="7"/>
      <c r="E1" s="3"/>
      <c r="F1" s="3"/>
      <c r="G1" s="3"/>
      <c r="H1" s="4"/>
    </row>
    <row r="2" spans="2:11"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c r="K2" t="s">
        <v>12</v>
      </c>
    </row>
    <row r="3" spans="2:11" ht="19.5" customHeight="1" x14ac:dyDescent="0.25">
      <c r="B3" s="8">
        <f t="array" ref="B3:H3">DaysAndWeeks+DATE(CalendarYear,10,1)-WEEKDAY(DATE(CalendarYear,10,1),(WeekStart="Lunes")+1)+1</f>
        <v>44102</v>
      </c>
      <c r="C3" s="8">
        <v>44103</v>
      </c>
      <c r="D3" s="8">
        <v>44104</v>
      </c>
      <c r="E3" s="8">
        <v>44105</v>
      </c>
      <c r="F3" s="8">
        <v>44106</v>
      </c>
      <c r="G3" s="8">
        <v>44107</v>
      </c>
      <c r="H3" s="8">
        <v>44108</v>
      </c>
    </row>
    <row r="4" spans="2:11" ht="81" customHeight="1" x14ac:dyDescent="0.25">
      <c r="B4" s="60"/>
      <c r="C4" s="30"/>
      <c r="D4" s="59"/>
      <c r="E4" s="62" t="s">
        <v>129</v>
      </c>
      <c r="F4" s="60"/>
      <c r="G4" s="60"/>
    </row>
    <row r="5" spans="2:11" ht="19.5" customHeight="1" x14ac:dyDescent="0.25">
      <c r="B5" s="70">
        <f t="array" ref="B5:H5">DaysAndWeeks+DATE(CalendarYear,10,1)-WEEKDAY(DATE(CalendarYear,10,1),(WeekStart="Lunes")+1)+8</f>
        <v>44109</v>
      </c>
      <c r="C5" s="70">
        <v>44110</v>
      </c>
      <c r="D5" s="70">
        <v>44111</v>
      </c>
      <c r="E5" s="70">
        <v>44112</v>
      </c>
      <c r="F5" s="70">
        <v>44113</v>
      </c>
      <c r="G5" s="70">
        <v>44114</v>
      </c>
      <c r="H5" s="12">
        <v>44115</v>
      </c>
    </row>
    <row r="6" spans="2:11" ht="60" customHeight="1" x14ac:dyDescent="0.25">
      <c r="B6" s="36"/>
      <c r="C6" s="122" t="s">
        <v>131</v>
      </c>
      <c r="D6" s="77" t="s">
        <v>132</v>
      </c>
      <c r="E6" s="125" t="s">
        <v>133</v>
      </c>
      <c r="F6" s="36"/>
      <c r="G6" s="36"/>
      <c r="H6" s="17"/>
    </row>
    <row r="7" spans="2:11" ht="19.5" customHeight="1" x14ac:dyDescent="0.25">
      <c r="B7" s="71">
        <f t="array" ref="B7:H7">DaysAndWeeks+DATE(CalendarYear,10,1)-WEEKDAY(DATE(CalendarYear,10,1),(WeekStart="Lunes")+1)+15</f>
        <v>44116</v>
      </c>
      <c r="C7" s="71">
        <v>44117</v>
      </c>
      <c r="D7" s="71">
        <v>44118</v>
      </c>
      <c r="E7" s="71">
        <v>44119</v>
      </c>
      <c r="F7" s="71">
        <v>44120</v>
      </c>
      <c r="G7" s="71">
        <v>44121</v>
      </c>
      <c r="H7" s="8">
        <v>44122</v>
      </c>
    </row>
    <row r="8" spans="2:11" ht="60" customHeight="1" x14ac:dyDescent="0.25">
      <c r="B8" s="131"/>
      <c r="C8" s="131"/>
      <c r="D8" s="62" t="s">
        <v>110</v>
      </c>
      <c r="E8" s="111" t="s">
        <v>110</v>
      </c>
      <c r="F8" s="62" t="s">
        <v>110</v>
      </c>
      <c r="G8" s="72"/>
    </row>
    <row r="9" spans="2:11" ht="19.5" customHeight="1" x14ac:dyDescent="0.25">
      <c r="B9" s="12">
        <f t="array" ref="B9:H9">DaysAndWeeks+DATE(CalendarYear,10,1)-WEEKDAY(DATE(CalendarYear,10,1),(WeekStart="Lunes")+1)+22</f>
        <v>44123</v>
      </c>
      <c r="C9" s="12">
        <v>44124</v>
      </c>
      <c r="D9" s="12">
        <v>44125</v>
      </c>
      <c r="E9" s="12">
        <v>44126</v>
      </c>
      <c r="F9" s="12">
        <v>44127</v>
      </c>
      <c r="G9" s="12">
        <v>44128</v>
      </c>
      <c r="H9" s="12">
        <v>44129</v>
      </c>
    </row>
    <row r="10" spans="2:11" ht="124.5" customHeight="1" x14ac:dyDescent="0.25">
      <c r="B10" s="95" t="s">
        <v>9</v>
      </c>
      <c r="C10" s="95" t="s">
        <v>9</v>
      </c>
      <c r="D10" s="77" t="s">
        <v>71</v>
      </c>
      <c r="E10" s="99" t="s">
        <v>108</v>
      </c>
      <c r="F10" s="105" t="s">
        <v>72</v>
      </c>
      <c r="G10" s="98"/>
      <c r="H10" s="50"/>
    </row>
    <row r="11" spans="2:11" ht="19.5" customHeight="1" x14ac:dyDescent="0.25">
      <c r="B11" s="8">
        <f t="array" ref="B11:H11">DaysAndWeeks+DATE(CalendarYear,10,1)-WEEKDAY(DATE(CalendarYear,10,1),(WeekStart="Lunes")+1)+29</f>
        <v>44130</v>
      </c>
      <c r="C11" s="8">
        <v>44131</v>
      </c>
      <c r="D11" s="8">
        <v>44132</v>
      </c>
      <c r="E11" s="8">
        <v>44133</v>
      </c>
      <c r="F11" s="8">
        <v>44134</v>
      </c>
      <c r="G11" s="8">
        <v>44135</v>
      </c>
      <c r="H11" s="8">
        <v>44136</v>
      </c>
    </row>
    <row r="12" spans="2:11" ht="77.25" customHeight="1" x14ac:dyDescent="0.25">
      <c r="B12" s="23"/>
      <c r="C12" s="23"/>
      <c r="D12" s="73" t="s">
        <v>130</v>
      </c>
      <c r="E12" s="23"/>
      <c r="F12" s="23"/>
      <c r="G12" s="23"/>
      <c r="H12" s="23"/>
    </row>
    <row r="13" spans="2:11" ht="19.5" customHeight="1" x14ac:dyDescent="0.25">
      <c r="B13" s="12">
        <f t="array" ref="B13:C13">DaysAndWeeks+DATE(CalendarYear,10,1)-WEEKDAY(DATE(CalendarYear,10,1),(WeekStart="Lunes")+1)+36</f>
        <v>44137</v>
      </c>
      <c r="C13" s="12">
        <v>44138</v>
      </c>
      <c r="D13" s="64" t="s">
        <v>0</v>
      </c>
      <c r="E13" s="27"/>
      <c r="F13" s="27"/>
      <c r="G13" s="27"/>
      <c r="H13" s="27"/>
    </row>
    <row r="14" spans="2:11" ht="60" customHeight="1" x14ac:dyDescent="0.25">
      <c r="B14" s="50"/>
      <c r="C14" s="50"/>
      <c r="D14" s="50"/>
      <c r="E14" s="50"/>
      <c r="F14" s="50"/>
      <c r="G14" s="50"/>
      <c r="H14" s="50"/>
    </row>
    <row r="16" spans="2:11" s="24" customFormat="1" ht="57.95" customHeight="1" x14ac:dyDescent="0.25">
      <c r="B16" s="23"/>
      <c r="C16" s="23"/>
      <c r="D16" s="65"/>
      <c r="E16" s="23"/>
      <c r="F16" s="23"/>
      <c r="G16" s="23"/>
      <c r="H16" s="23"/>
    </row>
  </sheetData>
  <mergeCells count="1">
    <mergeCell ref="B8:C8"/>
  </mergeCells>
  <conditionalFormatting sqref="B11:H11 B13:C13">
    <cfRule type="expression" dxfId="5" priority="2">
      <formula>AND(DAY(B11)&gt;=1,DAY(B11)&lt;=15)</formula>
    </cfRule>
  </conditionalFormatting>
  <conditionalFormatting sqref="B3:G3">
    <cfRule type="expression" dxfId="4"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octubre" sqref="A1"/>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la celda a la derecha." sqref="D16 D13"/>
    <dataValidation allowBlank="1" showInputMessage="1" showErrorMessage="1" prompt="Escriba notas en esta celda." sqref="E16:H16 E13:H13"/>
  </dataValidations>
  <printOptions horizontalCentered="1" verticalCentered="1"/>
  <pageMargins left="0.7" right="0.7" top="0.75" bottom="0.75" header="0.3" footer="0.3"/>
  <pageSetup paperSize="9" scale="7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89999084444715716"/>
    <pageSetUpPr fitToPage="1"/>
  </sheetPr>
  <dimension ref="B1:L14"/>
  <sheetViews>
    <sheetView showGridLines="0" topLeftCell="A4" workbookViewId="0">
      <selection activeCell="F10" sqref="F10"/>
    </sheetView>
  </sheetViews>
  <sheetFormatPr baseColWidth="10" defaultColWidth="8.75" defaultRowHeight="15" x14ac:dyDescent="0.25"/>
  <cols>
    <col min="1" max="1" width="2.625" customWidth="1"/>
    <col min="2" max="2" width="18.25" customWidth="1"/>
    <col min="3" max="8" width="17.625" customWidth="1"/>
    <col min="9" max="9" width="2.625" customWidth="1"/>
  </cols>
  <sheetData>
    <row r="1" spans="2:12" ht="59.25" customHeight="1" x14ac:dyDescent="0.25">
      <c r="B1" s="7" t="str">
        <f>"Noviembre "&amp;CalendarYear</f>
        <v>Noviembre 2020</v>
      </c>
      <c r="C1" s="7"/>
      <c r="D1" s="7"/>
      <c r="E1" s="3"/>
      <c r="F1" s="3"/>
      <c r="G1" s="3"/>
      <c r="H1" s="4"/>
    </row>
    <row r="2" spans="2:12"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c r="L2" t="s">
        <v>11</v>
      </c>
    </row>
    <row r="3" spans="2:12" ht="19.5" customHeight="1" x14ac:dyDescent="0.25">
      <c r="B3" s="8">
        <f t="array" ref="B3:H3">DaysAndWeeks+DATE(CalendarYear,11,1)-WEEKDAY(DATE(CalendarYear,11,1),(WeekStart="Lunes")+1)+1</f>
        <v>44130</v>
      </c>
      <c r="C3" s="8">
        <v>44131</v>
      </c>
      <c r="D3" s="8">
        <v>44132</v>
      </c>
      <c r="E3" s="8">
        <v>44133</v>
      </c>
      <c r="F3" s="8">
        <v>44134</v>
      </c>
      <c r="G3" s="8">
        <v>44135</v>
      </c>
      <c r="H3" s="8">
        <v>44136</v>
      </c>
    </row>
    <row r="4" spans="2:12" ht="76.5" customHeight="1" x14ac:dyDescent="0.25">
      <c r="F4" s="30"/>
    </row>
    <row r="5" spans="2:12" ht="19.5" customHeight="1" x14ac:dyDescent="0.25">
      <c r="B5" s="12">
        <f t="array" ref="B5:H5">DaysAndWeeks+DATE(CalendarYear,11,1)-WEEKDAY(DATE(CalendarYear,11,1),(WeekStart="Lunes")+1)+8</f>
        <v>44137</v>
      </c>
      <c r="C5" s="12">
        <v>44138</v>
      </c>
      <c r="D5" s="12">
        <v>44139</v>
      </c>
      <c r="E5" s="12">
        <v>44140</v>
      </c>
      <c r="F5" s="12">
        <v>44141</v>
      </c>
      <c r="G5" s="12">
        <v>44142</v>
      </c>
      <c r="H5" s="12">
        <v>44143</v>
      </c>
    </row>
    <row r="6" spans="2:12" ht="76.5" customHeight="1" x14ac:dyDescent="0.25">
      <c r="B6" s="133"/>
      <c r="C6" s="133"/>
      <c r="D6" s="54" t="s">
        <v>50</v>
      </c>
      <c r="E6" s="100" t="s">
        <v>10</v>
      </c>
      <c r="F6" s="100" t="s">
        <v>10</v>
      </c>
      <c r="G6" s="17"/>
      <c r="H6" s="17"/>
    </row>
    <row r="7" spans="2:12" ht="19.5" customHeight="1" x14ac:dyDescent="0.25">
      <c r="B7" s="8">
        <f t="array" ref="B7:H7">DaysAndWeeks+DATE(CalendarYear,11,1)-WEEKDAY(DATE(CalendarYear,11,1),(WeekStart="Lunes")+1)+15</f>
        <v>44144</v>
      </c>
      <c r="C7" s="8">
        <v>44145</v>
      </c>
      <c r="D7" s="8">
        <v>44146</v>
      </c>
      <c r="E7" s="8">
        <v>44147</v>
      </c>
      <c r="F7" s="8">
        <v>44148</v>
      </c>
      <c r="G7" s="8">
        <v>44149</v>
      </c>
      <c r="H7" s="8">
        <v>44150</v>
      </c>
    </row>
    <row r="8" spans="2:12" ht="76.5" customHeight="1" x14ac:dyDescent="0.25">
      <c r="D8" s="62" t="s">
        <v>97</v>
      </c>
      <c r="E8" s="108" t="s">
        <v>73</v>
      </c>
      <c r="F8" s="108" t="s">
        <v>73</v>
      </c>
    </row>
    <row r="9" spans="2:12" ht="19.5" customHeight="1" x14ac:dyDescent="0.25">
      <c r="B9" s="12">
        <f t="array" ref="B9:H9">DaysAndWeeks+DATE(CalendarYear,11,1)-WEEKDAY(DATE(CalendarYear,11,1),(WeekStart="Lunes")+1)+22</f>
        <v>44151</v>
      </c>
      <c r="C9" s="12">
        <v>44152</v>
      </c>
      <c r="D9" s="12">
        <v>44153</v>
      </c>
      <c r="E9" s="12">
        <v>44154</v>
      </c>
      <c r="F9" s="12">
        <v>44155</v>
      </c>
      <c r="G9" s="12">
        <v>44156</v>
      </c>
      <c r="H9" s="12">
        <v>44157</v>
      </c>
    </row>
    <row r="10" spans="2:12" ht="76.5" customHeight="1" x14ac:dyDescent="0.25">
      <c r="B10" s="132"/>
      <c r="C10" s="132"/>
      <c r="D10" s="77" t="s">
        <v>60</v>
      </c>
      <c r="E10" s="116" t="s">
        <v>98</v>
      </c>
      <c r="F10" s="116" t="s">
        <v>98</v>
      </c>
      <c r="G10" s="117" t="s">
        <v>98</v>
      </c>
      <c r="H10" s="17"/>
    </row>
    <row r="11" spans="2:12" ht="19.5" customHeight="1" x14ac:dyDescent="0.25">
      <c r="B11" s="8">
        <f t="array" ref="B11:H11">DaysAndWeeks+DATE(CalendarYear,11,1)-WEEKDAY(DATE(CalendarYear,11,1),(WeekStart="Lunes")+1)+29</f>
        <v>44158</v>
      </c>
      <c r="C11" s="8">
        <v>44159</v>
      </c>
      <c r="D11" s="8">
        <v>44160</v>
      </c>
      <c r="E11" s="8">
        <v>44161</v>
      </c>
      <c r="F11" s="8">
        <v>44162</v>
      </c>
      <c r="G11" s="8">
        <v>44163</v>
      </c>
      <c r="H11" s="8">
        <v>44164</v>
      </c>
    </row>
    <row r="12" spans="2:12" ht="71.099999999999994" customHeight="1" x14ac:dyDescent="0.25">
      <c r="B12" s="102" t="s">
        <v>59</v>
      </c>
      <c r="D12" s="101" t="s">
        <v>61</v>
      </c>
      <c r="E12" s="101" t="s">
        <v>15</v>
      </c>
    </row>
    <row r="13" spans="2:12" ht="19.5" customHeight="1" x14ac:dyDescent="0.25">
      <c r="B13" s="12">
        <f t="array" ref="B13:C13">DaysAndWeeks+DATE(CalendarYear,11,1)-WEEKDAY(DATE(CalendarYear,11,1),(WeekStart="Lunes")+1)+36</f>
        <v>44165</v>
      </c>
      <c r="C13" s="12">
        <v>44166</v>
      </c>
      <c r="D13" s="126" t="s">
        <v>0</v>
      </c>
      <c r="E13" s="127"/>
      <c r="F13" s="127"/>
      <c r="G13" s="127"/>
      <c r="H13" s="127"/>
    </row>
    <row r="14" spans="2:12" ht="57.95" customHeight="1" x14ac:dyDescent="0.25">
      <c r="B14" s="17"/>
      <c r="C14" s="17"/>
      <c r="D14" s="126"/>
      <c r="E14" s="127"/>
      <c r="F14" s="127"/>
      <c r="G14" s="127"/>
      <c r="H14" s="127"/>
    </row>
  </sheetData>
  <mergeCells count="4">
    <mergeCell ref="D13:D14"/>
    <mergeCell ref="E13:H14"/>
    <mergeCell ref="B10:C10"/>
    <mergeCell ref="B6:C6"/>
  </mergeCells>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nov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67"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4.9989318521683403E-2"/>
    <pageSetUpPr fitToPage="1"/>
  </sheetPr>
  <dimension ref="B1:T15"/>
  <sheetViews>
    <sheetView showGridLines="0" zoomScaleNormal="100" workbookViewId="0">
      <selection activeCell="N8" sqref="N8"/>
    </sheetView>
  </sheetViews>
  <sheetFormatPr baseColWidth="10" defaultColWidth="8.75" defaultRowHeight="15" x14ac:dyDescent="0.25"/>
  <cols>
    <col min="1" max="1" width="2.625" customWidth="1"/>
    <col min="2" max="2" width="18.25" customWidth="1"/>
    <col min="3" max="8" width="17.625" customWidth="1"/>
    <col min="9" max="9" width="2.625" customWidth="1"/>
  </cols>
  <sheetData>
    <row r="1" spans="2:20" ht="59.25" customHeight="1" x14ac:dyDescent="0.25">
      <c r="B1" s="7" t="str">
        <f>"Diciembre "&amp;CalendarYear</f>
        <v>Diciembre 2020</v>
      </c>
      <c r="C1" s="7"/>
      <c r="D1" s="7"/>
      <c r="E1" s="3"/>
      <c r="F1" s="3"/>
      <c r="G1" s="3"/>
      <c r="H1" s="4"/>
    </row>
    <row r="2" spans="2:20" ht="21.75" customHeight="1" thickBot="1" x14ac:dyDescent="0.3">
      <c r="B2" s="10" t="str">
        <f>IF(WeekStart="DOMINGO", "DOMINGO","LUNES")</f>
        <v>LUNES</v>
      </c>
      <c r="C2" s="10" t="str">
        <f t="shared" ref="C2:H2" si="0">UPPER(TEXT(C3,"dddd"))</f>
        <v>MARTES</v>
      </c>
      <c r="D2" s="10" t="str">
        <f t="shared" si="0"/>
        <v>MIÉRCOLES</v>
      </c>
      <c r="E2" s="10" t="str">
        <f t="shared" si="0"/>
        <v>JUEVES</v>
      </c>
      <c r="F2" s="10" t="str">
        <f t="shared" si="0"/>
        <v>VIERNES</v>
      </c>
      <c r="G2" s="10" t="str">
        <f t="shared" si="0"/>
        <v>SÁBADO</v>
      </c>
      <c r="H2" s="10" t="str">
        <f t="shared" si="0"/>
        <v>DOMINGO</v>
      </c>
      <c r="L2" s="75"/>
      <c r="M2" s="24"/>
      <c r="N2" s="24"/>
      <c r="O2" s="24"/>
      <c r="P2" s="24"/>
      <c r="Q2" s="24"/>
      <c r="R2" s="24"/>
      <c r="S2" s="24"/>
      <c r="T2" s="24"/>
    </row>
    <row r="3" spans="2:20" ht="19.5" customHeight="1" x14ac:dyDescent="0.25">
      <c r="B3" s="8">
        <f t="array" ref="B3:H3">DaysAndWeeks+DATE(CalendarYear,12,1)-WEEKDAY(DATE(CalendarYear,12,1),(WeekStart="Lunes")+1)+1</f>
        <v>44165</v>
      </c>
      <c r="C3" s="8">
        <v>44166</v>
      </c>
      <c r="D3" s="8">
        <v>44167</v>
      </c>
      <c r="E3" s="8">
        <v>44168</v>
      </c>
      <c r="F3" s="8">
        <v>44169</v>
      </c>
      <c r="G3" s="8">
        <v>44170</v>
      </c>
      <c r="H3" s="8">
        <v>44171</v>
      </c>
      <c r="K3" t="s">
        <v>13</v>
      </c>
      <c r="L3" s="24"/>
      <c r="M3" s="24"/>
      <c r="N3" s="24"/>
      <c r="O3" s="24"/>
      <c r="P3" s="24"/>
      <c r="Q3" s="24"/>
      <c r="R3" s="24"/>
      <c r="S3" s="24"/>
      <c r="T3" s="24"/>
    </row>
    <row r="4" spans="2:20" ht="75" customHeight="1" x14ac:dyDescent="0.25">
      <c r="L4" s="24"/>
      <c r="M4" s="24"/>
      <c r="N4" s="24"/>
      <c r="O4" s="24"/>
      <c r="P4" s="24"/>
      <c r="Q4" s="24"/>
      <c r="R4" s="24"/>
      <c r="S4" s="24"/>
      <c r="T4" s="24"/>
    </row>
    <row r="5" spans="2:20" ht="19.5" customHeight="1" x14ac:dyDescent="0.25">
      <c r="B5" s="12">
        <f t="array" ref="B5:H5">DaysAndWeeks+DATE(CalendarYear,12,1)-WEEKDAY(DATE(CalendarYear,12,1),(WeekStart="Lunes")+1)+8</f>
        <v>44172</v>
      </c>
      <c r="C5" s="12">
        <v>44173</v>
      </c>
      <c r="D5" s="12">
        <v>44174</v>
      </c>
      <c r="E5" s="12">
        <v>44175</v>
      </c>
      <c r="F5" s="12">
        <v>44176</v>
      </c>
      <c r="G5" s="12">
        <v>44177</v>
      </c>
      <c r="H5" s="12">
        <v>44178</v>
      </c>
      <c r="L5" s="24"/>
      <c r="M5" s="24"/>
      <c r="N5" s="24"/>
      <c r="O5" s="24"/>
      <c r="P5" s="24"/>
      <c r="Q5" s="24"/>
      <c r="R5" s="24"/>
      <c r="S5" s="24"/>
      <c r="T5" s="24"/>
    </row>
    <row r="6" spans="2:20" ht="66" customHeight="1" x14ac:dyDescent="0.25">
      <c r="B6" s="55"/>
      <c r="C6" s="17"/>
      <c r="D6" s="54" t="s">
        <v>50</v>
      </c>
      <c r="E6" s="17"/>
      <c r="F6" s="17"/>
      <c r="G6" s="17"/>
      <c r="H6" s="17"/>
      <c r="L6" s="24"/>
      <c r="M6" s="24"/>
      <c r="N6" s="24"/>
      <c r="O6" s="24"/>
      <c r="P6" s="24"/>
      <c r="Q6" s="24"/>
      <c r="R6" s="24"/>
      <c r="S6" s="24"/>
      <c r="T6" s="24"/>
    </row>
    <row r="7" spans="2:20" ht="19.5" customHeight="1" x14ac:dyDescent="0.25">
      <c r="B7" s="8">
        <f t="array" ref="B7:H7">DaysAndWeeks+DATE(CalendarYear,12,1)-WEEKDAY(DATE(CalendarYear,12,1),(WeekStart="Lunes")+1)+15</f>
        <v>44179</v>
      </c>
      <c r="C7" s="8">
        <v>44180</v>
      </c>
      <c r="D7" s="8">
        <v>44181</v>
      </c>
      <c r="E7" s="8">
        <v>44182</v>
      </c>
      <c r="F7" s="8">
        <v>44183</v>
      </c>
      <c r="G7" s="8">
        <v>44184</v>
      </c>
      <c r="H7" s="8">
        <v>44185</v>
      </c>
      <c r="L7" s="24"/>
      <c r="M7" s="24"/>
      <c r="N7" s="24"/>
      <c r="O7" s="24"/>
      <c r="P7" s="24"/>
      <c r="Q7" s="24"/>
      <c r="R7" s="24"/>
      <c r="S7" s="24"/>
      <c r="T7" s="24"/>
    </row>
    <row r="8" spans="2:20" ht="93" customHeight="1" x14ac:dyDescent="0.25">
      <c r="D8" s="74" t="s">
        <v>76</v>
      </c>
      <c r="E8" s="76"/>
      <c r="L8" s="24"/>
      <c r="M8" s="24"/>
      <c r="N8" s="24"/>
      <c r="O8" s="24"/>
      <c r="P8" s="24"/>
      <c r="Q8" s="24"/>
      <c r="R8" s="24"/>
      <c r="S8" s="24"/>
      <c r="T8" s="24"/>
    </row>
    <row r="9" spans="2:20" ht="19.5" customHeight="1" x14ac:dyDescent="0.25">
      <c r="B9" s="12">
        <f t="array" ref="B9:H9">DaysAndWeeks+DATE(CalendarYear,12,1)-WEEKDAY(DATE(CalendarYear,12,1),(WeekStart="Lunes")+1)+22</f>
        <v>44186</v>
      </c>
      <c r="C9" s="12">
        <v>44187</v>
      </c>
      <c r="D9" s="12">
        <v>44188</v>
      </c>
      <c r="E9" s="12">
        <v>44189</v>
      </c>
      <c r="F9" s="12">
        <v>44190</v>
      </c>
      <c r="G9" s="12">
        <v>44191</v>
      </c>
      <c r="H9" s="12">
        <v>44192</v>
      </c>
      <c r="L9" s="24"/>
      <c r="M9" s="24"/>
      <c r="N9" s="24"/>
      <c r="O9" s="24"/>
      <c r="P9" s="24"/>
      <c r="Q9" s="24"/>
      <c r="R9" s="24"/>
      <c r="S9" s="24"/>
      <c r="T9" s="24"/>
    </row>
    <row r="10" spans="2:20" ht="75" customHeight="1" x14ac:dyDescent="0.25">
      <c r="B10" s="55"/>
      <c r="C10" s="17"/>
      <c r="D10" s="28" t="s">
        <v>50</v>
      </c>
      <c r="E10" s="17"/>
      <c r="F10" s="17"/>
      <c r="G10" s="17"/>
      <c r="H10" s="17"/>
      <c r="L10" s="24"/>
      <c r="M10" s="24"/>
      <c r="N10" s="24"/>
      <c r="O10" s="24"/>
      <c r="P10" s="24"/>
      <c r="Q10" s="24"/>
      <c r="R10" s="24"/>
      <c r="S10" s="24"/>
      <c r="T10" s="24"/>
    </row>
    <row r="11" spans="2:20" ht="19.5" customHeight="1" x14ac:dyDescent="0.25">
      <c r="B11" s="8">
        <f t="array" ref="B11:H11">DaysAndWeeks+DATE(CalendarYear,12,1)-WEEKDAY(DATE(CalendarYear,12,1),(WeekStart="Lunes")+1)+29</f>
        <v>44193</v>
      </c>
      <c r="C11" s="8">
        <v>44194</v>
      </c>
      <c r="D11" s="8">
        <v>44195</v>
      </c>
      <c r="E11" s="8">
        <v>44196</v>
      </c>
      <c r="F11" s="8">
        <v>44197</v>
      </c>
      <c r="G11" s="8">
        <v>44198</v>
      </c>
      <c r="H11" s="8">
        <v>44199</v>
      </c>
      <c r="L11" s="24"/>
      <c r="M11" s="24"/>
      <c r="N11" s="24"/>
      <c r="O11" s="24"/>
      <c r="P11" s="24"/>
      <c r="Q11" s="24"/>
      <c r="R11" s="24"/>
      <c r="S11" s="24"/>
      <c r="T11" s="24"/>
    </row>
    <row r="12" spans="2:20" ht="75" customHeight="1" x14ac:dyDescent="0.25">
      <c r="E12" s="134"/>
      <c r="F12" s="134"/>
      <c r="L12" s="24"/>
      <c r="M12" s="24"/>
      <c r="N12" s="24"/>
      <c r="O12" s="24"/>
      <c r="P12" s="24"/>
      <c r="Q12" s="24"/>
      <c r="R12" s="24"/>
      <c r="S12" s="24"/>
      <c r="T12" s="24"/>
    </row>
    <row r="13" spans="2:20" ht="19.5" customHeight="1" x14ac:dyDescent="0.25">
      <c r="B13" s="12">
        <f t="array" ref="B13:C13">DaysAndWeeks+DATE(CalendarYear,12,1)-WEEKDAY(DATE(CalendarYear,12,1),(WeekStart="Lunes")+1)+36</f>
        <v>44200</v>
      </c>
      <c r="C13" s="12">
        <v>44201</v>
      </c>
      <c r="D13" s="126" t="s">
        <v>0</v>
      </c>
      <c r="E13" s="127"/>
      <c r="F13" s="127"/>
      <c r="G13" s="127"/>
      <c r="H13" s="127"/>
    </row>
    <row r="14" spans="2:20" ht="75" customHeight="1" x14ac:dyDescent="0.25">
      <c r="B14" s="17"/>
      <c r="C14" s="17"/>
      <c r="D14" s="126"/>
      <c r="E14" s="127"/>
      <c r="F14" s="127"/>
      <c r="G14" s="127"/>
      <c r="H14" s="127"/>
    </row>
    <row r="15" spans="2:20" x14ac:dyDescent="0.25">
      <c r="B15" t="s">
        <v>106</v>
      </c>
    </row>
  </sheetData>
  <mergeCells count="3">
    <mergeCell ref="D13:D14"/>
    <mergeCell ref="E13:H14"/>
    <mergeCell ref="E12:F12"/>
  </mergeCells>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9">
    <dataValidation allowBlank="1" showInputMessage="1" showErrorMessage="1" prompt="El día laborable se determinará    _x000a_automáticamente." sqref="C2: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dic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s>
  <printOptions horizontalCentered="1" verticalCentered="1"/>
  <pageMargins left="0.7" right="0.7" top="0.75" bottom="0.75" header="0.3" footer="0.3"/>
  <pageSetup paperSize="9" scale="59" orientation="landscape" r:id="rId1"/>
  <headerFooter differentFirst="1">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18" sqref="C18"/>
    </sheetView>
  </sheetViews>
  <sheetFormatPr baseColWidth="10" defaultRowHeight="15" x14ac:dyDescent="0.25"/>
  <cols>
    <col min="2" max="2" width="15.25" customWidth="1"/>
    <col min="3" max="3" width="55.125" customWidth="1"/>
    <col min="4" max="4" width="13.5" customWidth="1"/>
    <col min="5" max="5" width="18.25" customWidth="1"/>
  </cols>
  <sheetData>
    <row r="1" spans="1:6" ht="36.75" x14ac:dyDescent="0.25">
      <c r="C1" s="84">
        <v>2020</v>
      </c>
    </row>
    <row r="2" spans="1:6" x14ac:dyDescent="0.25">
      <c r="A2" s="83" t="s">
        <v>16</v>
      </c>
      <c r="B2" s="83" t="s">
        <v>17</v>
      </c>
      <c r="C2" s="83" t="s">
        <v>18</v>
      </c>
      <c r="D2" s="83" t="s">
        <v>19</v>
      </c>
      <c r="E2" s="83" t="s">
        <v>20</v>
      </c>
      <c r="F2" s="83" t="s">
        <v>26</v>
      </c>
    </row>
    <row r="4" spans="1:6" x14ac:dyDescent="0.25">
      <c r="A4" t="s">
        <v>21</v>
      </c>
      <c r="B4" t="s">
        <v>27</v>
      </c>
      <c r="C4" t="s">
        <v>23</v>
      </c>
      <c r="D4" t="s">
        <v>24</v>
      </c>
      <c r="E4" t="s">
        <v>25</v>
      </c>
      <c r="F4" s="85">
        <v>13</v>
      </c>
    </row>
    <row r="5" spans="1:6" x14ac:dyDescent="0.25">
      <c r="A5" t="s">
        <v>21</v>
      </c>
      <c r="B5" t="s">
        <v>22</v>
      </c>
      <c r="C5" t="s">
        <v>28</v>
      </c>
      <c r="D5" t="s">
        <v>24</v>
      </c>
      <c r="E5" t="s">
        <v>29</v>
      </c>
      <c r="F5" s="85">
        <v>15</v>
      </c>
    </row>
    <row r="6" spans="1:6" x14ac:dyDescent="0.25">
      <c r="A6" t="s">
        <v>21</v>
      </c>
      <c r="B6" t="s">
        <v>22</v>
      </c>
      <c r="C6" t="s">
        <v>30</v>
      </c>
      <c r="D6" t="s">
        <v>31</v>
      </c>
      <c r="E6" t="s">
        <v>32</v>
      </c>
      <c r="F6" s="85">
        <v>19</v>
      </c>
    </row>
    <row r="7" spans="1:6" x14ac:dyDescent="0.25">
      <c r="A7" t="s">
        <v>21</v>
      </c>
      <c r="B7" t="s">
        <v>22</v>
      </c>
      <c r="C7" t="s">
        <v>33</v>
      </c>
      <c r="D7" t="s">
        <v>34</v>
      </c>
      <c r="E7" t="s">
        <v>35</v>
      </c>
      <c r="F7" s="85">
        <v>20</v>
      </c>
    </row>
    <row r="8" spans="1:6" x14ac:dyDescent="0.25">
      <c r="A8" t="s">
        <v>21</v>
      </c>
      <c r="B8" t="s">
        <v>27</v>
      </c>
      <c r="C8" t="s">
        <v>36</v>
      </c>
      <c r="D8" t="s">
        <v>37</v>
      </c>
      <c r="E8" t="s">
        <v>38</v>
      </c>
      <c r="F8" s="85">
        <v>37</v>
      </c>
    </row>
    <row r="9" spans="1:6" x14ac:dyDescent="0.25">
      <c r="A9" t="s">
        <v>21</v>
      </c>
      <c r="B9" t="s">
        <v>27</v>
      </c>
      <c r="C9" t="s">
        <v>41</v>
      </c>
      <c r="D9" t="s">
        <v>39</v>
      </c>
      <c r="E9" t="s">
        <v>40</v>
      </c>
      <c r="F9" s="85">
        <v>45</v>
      </c>
    </row>
    <row r="10" spans="1:6" x14ac:dyDescent="0.25">
      <c r="A10" t="s">
        <v>21</v>
      </c>
      <c r="B10" t="s">
        <v>27</v>
      </c>
      <c r="C10" t="s">
        <v>42</v>
      </c>
      <c r="D10" t="s">
        <v>39</v>
      </c>
      <c r="E10" t="s">
        <v>40</v>
      </c>
      <c r="F10" s="85">
        <v>46</v>
      </c>
    </row>
    <row r="11" spans="1:6" x14ac:dyDescent="0.25">
      <c r="A11" t="s">
        <v>21</v>
      </c>
      <c r="B11" t="s">
        <v>27</v>
      </c>
      <c r="C11" t="s">
        <v>42</v>
      </c>
      <c r="D11" t="s">
        <v>39</v>
      </c>
      <c r="E11" t="s">
        <v>40</v>
      </c>
      <c r="F11" s="85">
        <v>47</v>
      </c>
    </row>
    <row r="12" spans="1:6" x14ac:dyDescent="0.25">
      <c r="A12" t="s">
        <v>21</v>
      </c>
      <c r="B12" t="s">
        <v>27</v>
      </c>
      <c r="C12" t="s">
        <v>42</v>
      </c>
      <c r="D12" t="s">
        <v>39</v>
      </c>
      <c r="E12" t="s">
        <v>40</v>
      </c>
      <c r="F12" s="85">
        <v>48</v>
      </c>
    </row>
    <row r="13" spans="1:6" x14ac:dyDescent="0.25">
      <c r="A13" t="s">
        <v>21</v>
      </c>
      <c r="B13" t="s">
        <v>27</v>
      </c>
      <c r="C13" t="s">
        <v>43</v>
      </c>
      <c r="D13" t="s">
        <v>39</v>
      </c>
      <c r="E13" t="s">
        <v>40</v>
      </c>
      <c r="F13" s="85">
        <v>49</v>
      </c>
    </row>
    <row r="14" spans="1:6" x14ac:dyDescent="0.25">
      <c r="A14" t="s">
        <v>21</v>
      </c>
      <c r="B14" t="s">
        <v>27</v>
      </c>
      <c r="C14" t="s">
        <v>44</v>
      </c>
      <c r="D14" t="s">
        <v>39</v>
      </c>
      <c r="E14" t="s">
        <v>40</v>
      </c>
      <c r="F14" s="85">
        <v>50</v>
      </c>
    </row>
    <row r="15" spans="1:6" x14ac:dyDescent="0.25">
      <c r="A15" t="s">
        <v>21</v>
      </c>
      <c r="B15" t="s">
        <v>27</v>
      </c>
      <c r="C15" t="s">
        <v>42</v>
      </c>
      <c r="D15" t="s">
        <v>39</v>
      </c>
      <c r="E15" t="s">
        <v>40</v>
      </c>
      <c r="F15" s="85">
        <v>51</v>
      </c>
    </row>
    <row r="16" spans="1:6" ht="30" x14ac:dyDescent="0.25">
      <c r="A16" s="66" t="s">
        <v>62</v>
      </c>
      <c r="B16" t="s">
        <v>27</v>
      </c>
      <c r="C16" t="s">
        <v>63</v>
      </c>
      <c r="D16" t="s">
        <v>24</v>
      </c>
      <c r="E16" t="s">
        <v>25</v>
      </c>
      <c r="F16" s="85">
        <v>17</v>
      </c>
    </row>
    <row r="17" spans="1:6" ht="45" x14ac:dyDescent="0.25">
      <c r="A17" s="66" t="s">
        <v>64</v>
      </c>
      <c r="B17" t="s">
        <v>27</v>
      </c>
      <c r="C17" t="s">
        <v>65</v>
      </c>
      <c r="D17" t="s">
        <v>37</v>
      </c>
      <c r="E17" t="s">
        <v>38</v>
      </c>
      <c r="F17" s="85">
        <v>38</v>
      </c>
    </row>
    <row r="18" spans="1:6" x14ac:dyDescent="0.25">
      <c r="F18" s="85"/>
    </row>
    <row r="19" spans="1:6" x14ac:dyDescent="0.25">
      <c r="F19" s="85"/>
    </row>
    <row r="20" spans="1:6" x14ac:dyDescent="0.25">
      <c r="F20" s="85"/>
    </row>
    <row r="21" spans="1:6" x14ac:dyDescent="0.25">
      <c r="F21" s="85"/>
    </row>
    <row r="22" spans="1:6" x14ac:dyDescent="0.25">
      <c r="F22"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27</vt:i4>
      </vt:variant>
    </vt:vector>
  </HeadingPairs>
  <TitlesOfParts>
    <vt:vector size="40"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Cursos sin fecha</vt:lpstr>
      <vt:lpstr>Enero!Área_de_impresión</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TOMAS MONTALBAN MILLAN</dc:creator>
  <cp:lastModifiedBy>MD</cp:lastModifiedBy>
  <cp:lastPrinted>2019-12-13T09:05:51Z</cp:lastPrinted>
  <dcterms:created xsi:type="dcterms:W3CDTF">2016-12-02T06:02:37Z</dcterms:created>
  <dcterms:modified xsi:type="dcterms:W3CDTF">2020-03-10T14:15:09Z</dcterms:modified>
</cp:coreProperties>
</file>